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05" tabRatio="720" firstSheet="2" activeTab="7"/>
  </bookViews>
  <sheets>
    <sheet name="Общая информация" sheetId="9" r:id="rId1"/>
    <sheet name="Портрет типового резидента" sheetId="3" r:id="rId2"/>
    <sheet name="Итоговые результаты" sheetId="6" r:id="rId3"/>
    <sheet name="Сравнение налоговой нагрузки" sheetId="4" r:id="rId4"/>
    <sheet name="Сравнение финпоказателей" sheetId="8" r:id="rId5"/>
    <sheet name="Налогообложение" sheetId="7" r:id="rId6"/>
    <sheet name="Льготные налоговые режимы" sheetId="1" r:id="rId7"/>
    <sheet name="Критерии реализации проектов" sheetId="5" r:id="rId8"/>
  </sheets>
  <definedNames>
    <definedName name="_xlnm.Print_Area" localSheetId="1">'Портрет типового резидента'!$A$1:$N$70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8" l="1"/>
  <c r="H63" i="8"/>
  <c r="I63" i="8"/>
  <c r="J63" i="8"/>
  <c r="F63" i="8"/>
  <c r="C31" i="6"/>
  <c r="K31" i="6" s="1"/>
  <c r="C29" i="6"/>
  <c r="C27" i="6"/>
  <c r="K27" i="6"/>
  <c r="K29" i="6"/>
  <c r="C87" i="8"/>
  <c r="G113" i="8"/>
  <c r="H113" i="8"/>
  <c r="I113" i="8"/>
  <c r="J113" i="8"/>
  <c r="F113" i="8"/>
  <c r="E163" i="4"/>
  <c r="F163" i="4"/>
  <c r="F123" i="8" s="1"/>
  <c r="G163" i="4"/>
  <c r="G123" i="8" s="1"/>
  <c r="H163" i="4"/>
  <c r="H123" i="8" s="1"/>
  <c r="I163" i="4"/>
  <c r="I123" i="8" s="1"/>
  <c r="J163" i="4"/>
  <c r="J123" i="8" s="1"/>
  <c r="K163" i="4"/>
  <c r="K123" i="8" s="1"/>
  <c r="L163" i="4"/>
  <c r="L123" i="8" s="1"/>
  <c r="M163" i="4"/>
  <c r="M123" i="8" s="1"/>
  <c r="N163" i="4"/>
  <c r="N123" i="8" s="1"/>
  <c r="O163" i="4"/>
  <c r="O123" i="8" s="1"/>
  <c r="P163" i="4"/>
  <c r="P123" i="8" s="1"/>
  <c r="Q163" i="4"/>
  <c r="Q123" i="8" s="1"/>
  <c r="R163" i="4"/>
  <c r="R123" i="8" s="1"/>
  <c r="S163" i="4"/>
  <c r="S123" i="8" s="1"/>
  <c r="T163" i="4"/>
  <c r="T123" i="8" s="1"/>
  <c r="U163" i="4"/>
  <c r="U123" i="8" s="1"/>
  <c r="V163" i="4"/>
  <c r="V123" i="8" s="1"/>
  <c r="W163" i="4"/>
  <c r="W123" i="8" s="1"/>
  <c r="D163" i="4"/>
  <c r="E135" i="4"/>
  <c r="F135" i="4"/>
  <c r="F103" i="8" s="1"/>
  <c r="G135" i="4"/>
  <c r="G103" i="8" s="1"/>
  <c r="H135" i="4"/>
  <c r="H103" i="8" s="1"/>
  <c r="I135" i="4"/>
  <c r="I103" i="8" s="1"/>
  <c r="J135" i="4"/>
  <c r="J103" i="8" s="1"/>
  <c r="K135" i="4"/>
  <c r="K103" i="8" s="1"/>
  <c r="L135" i="4"/>
  <c r="L103" i="8" s="1"/>
  <c r="M135" i="4"/>
  <c r="M103" i="8" s="1"/>
  <c r="N135" i="4"/>
  <c r="N103" i="8" s="1"/>
  <c r="O135" i="4"/>
  <c r="O103" i="8" s="1"/>
  <c r="P135" i="4"/>
  <c r="P103" i="8" s="1"/>
  <c r="Q135" i="4"/>
  <c r="Q103" i="8" s="1"/>
  <c r="R135" i="4"/>
  <c r="R103" i="8" s="1"/>
  <c r="S135" i="4"/>
  <c r="S103" i="8" s="1"/>
  <c r="T135" i="4"/>
  <c r="T103" i="8" s="1"/>
  <c r="U135" i="4"/>
  <c r="U103" i="8" s="1"/>
  <c r="V135" i="4"/>
  <c r="V103" i="8" s="1"/>
  <c r="W135" i="4"/>
  <c r="W103" i="8" s="1"/>
  <c r="D135" i="4"/>
  <c r="C117" i="8"/>
  <c r="C107" i="8"/>
  <c r="C97" i="8"/>
  <c r="D50" i="4"/>
  <c r="D33" i="3"/>
  <c r="D169" i="4"/>
  <c r="D167" i="4"/>
  <c r="D166" i="4"/>
  <c r="C165" i="4"/>
  <c r="C164" i="4"/>
  <c r="D161" i="4"/>
  <c r="D156" i="4"/>
  <c r="D153" i="4"/>
  <c r="D148" i="4"/>
  <c r="D147" i="4" s="1"/>
  <c r="D141" i="4"/>
  <c r="D139" i="4"/>
  <c r="D138" i="4"/>
  <c r="C137" i="4"/>
  <c r="C136" i="4"/>
  <c r="D133" i="4"/>
  <c r="D160" i="4" l="1"/>
  <c r="D132" i="4"/>
  <c r="D155" i="4"/>
  <c r="D168" i="4"/>
  <c r="D140" i="4"/>
  <c r="D131" i="4" s="1"/>
  <c r="D102" i="4"/>
  <c r="D69" i="4"/>
  <c r="D56" i="4"/>
  <c r="D29" i="4"/>
  <c r="D21" i="4"/>
  <c r="D61" i="4"/>
  <c r="D48" i="4"/>
  <c r="N3" i="3"/>
  <c r="E24" i="3"/>
  <c r="E48" i="3"/>
  <c r="K13" i="7"/>
  <c r="K10" i="7"/>
  <c r="D10" i="4"/>
  <c r="J15" i="7"/>
  <c r="J13" i="7"/>
  <c r="J10" i="7"/>
  <c r="S152" i="4" l="1"/>
  <c r="K152" i="4"/>
  <c r="O152" i="4"/>
  <c r="V152" i="4"/>
  <c r="R152" i="4"/>
  <c r="J152" i="4"/>
  <c r="Q152" i="4"/>
  <c r="I152" i="4"/>
  <c r="G152" i="4"/>
  <c r="F152" i="4"/>
  <c r="P152" i="4"/>
  <c r="H152" i="4"/>
  <c r="W152" i="4"/>
  <c r="N152" i="4"/>
  <c r="U152" i="4"/>
  <c r="M152" i="4"/>
  <c r="E152" i="4"/>
  <c r="T152" i="4"/>
  <c r="L152" i="4"/>
  <c r="D152" i="4"/>
  <c r="D159" i="4"/>
  <c r="C152" i="4" l="1"/>
  <c r="D146" i="4"/>
  <c r="D28" i="4" l="1"/>
  <c r="G13" i="7"/>
  <c r="D20" i="4"/>
  <c r="D8" i="4"/>
  <c r="F10" i="7"/>
  <c r="F13" i="7"/>
  <c r="D39" i="4"/>
  <c r="D26" i="4"/>
  <c r="F13" i="5" l="1"/>
  <c r="G12" i="5"/>
  <c r="G7" i="5"/>
  <c r="F10" i="5"/>
  <c r="F9" i="5"/>
  <c r="F8" i="5"/>
  <c r="F11" i="5"/>
  <c r="C14" i="5"/>
  <c r="C13" i="5"/>
  <c r="C10" i="5"/>
  <c r="C9" i="5"/>
  <c r="C8" i="5"/>
  <c r="C11" i="5"/>
  <c r="D12" i="5"/>
  <c r="D7" i="5"/>
  <c r="D117" i="4"/>
  <c r="D104" i="4"/>
  <c r="C122" i="4"/>
  <c r="D121" i="4"/>
  <c r="D120" i="4" s="1"/>
  <c r="D119" i="4"/>
  <c r="D118" i="4"/>
  <c r="D116" i="4"/>
  <c r="D115" i="4"/>
  <c r="C114" i="4"/>
  <c r="D113" i="4"/>
  <c r="D108" i="4"/>
  <c r="D107" i="4" s="1"/>
  <c r="D106" i="4"/>
  <c r="D105" i="4"/>
  <c r="D103" i="4"/>
  <c r="C101" i="4"/>
  <c r="D100" i="4"/>
  <c r="D99" i="4" s="1"/>
  <c r="D40" i="4"/>
  <c r="G20" i="7"/>
  <c r="D89" i="4"/>
  <c r="C52" i="4"/>
  <c r="D44" i="4"/>
  <c r="D38" i="4"/>
  <c r="C25" i="4"/>
  <c r="D96" i="4"/>
  <c r="D95" i="4"/>
  <c r="D93" i="4"/>
  <c r="D92" i="4"/>
  <c r="D88" i="4"/>
  <c r="D87" i="4"/>
  <c r="D83" i="4"/>
  <c r="D82" i="4"/>
  <c r="D79" i="4"/>
  <c r="D75" i="4"/>
  <c r="D74" i="4"/>
  <c r="D68" i="4"/>
  <c r="D67" i="4"/>
  <c r="D66" i="4"/>
  <c r="D60" i="4"/>
  <c r="D57" i="4"/>
  <c r="D54" i="4"/>
  <c r="D53" i="4"/>
  <c r="D49" i="4"/>
  <c r="D42" i="4"/>
  <c r="D41" i="4" s="1"/>
  <c r="D27" i="4"/>
  <c r="D19" i="4" s="1"/>
  <c r="D17" i="4"/>
  <c r="D9" i="4"/>
  <c r="D16" i="4"/>
  <c r="D14" i="4"/>
  <c r="D13" i="4"/>
  <c r="D11" i="4"/>
  <c r="E14" i="3"/>
  <c r="M20" i="7"/>
  <c r="M21" i="7"/>
  <c r="M22" i="7"/>
  <c r="M19" i="7"/>
  <c r="M23" i="7"/>
  <c r="M18" i="7"/>
  <c r="M14" i="7"/>
  <c r="M13" i="7"/>
  <c r="M11" i="7"/>
  <c r="M10" i="7"/>
  <c r="M9" i="7"/>
  <c r="L22" i="7"/>
  <c r="L19" i="7"/>
  <c r="L18" i="7"/>
  <c r="L17" i="7"/>
  <c r="L14" i="7"/>
  <c r="L13" i="7"/>
  <c r="L23" i="7"/>
  <c r="L11" i="7"/>
  <c r="L10" i="7"/>
  <c r="L9" i="7"/>
  <c r="K20" i="7"/>
  <c r="K19" i="7"/>
  <c r="K18" i="7"/>
  <c r="K17" i="7"/>
  <c r="K23" i="7"/>
  <c r="K22" i="7"/>
  <c r="K9" i="7"/>
  <c r="J9" i="7"/>
  <c r="J14" i="7"/>
  <c r="J11" i="7"/>
  <c r="J20" i="7"/>
  <c r="J21" i="7"/>
  <c r="J22" i="7"/>
  <c r="J19" i="7"/>
  <c r="J23" i="7"/>
  <c r="J18" i="7"/>
  <c r="B10" i="5"/>
  <c r="B111" i="4" s="1"/>
  <c r="I22" i="7"/>
  <c r="H22" i="7"/>
  <c r="I16" i="7"/>
  <c r="H16" i="7"/>
  <c r="I15" i="7"/>
  <c r="I13" i="7"/>
  <c r="H13" i="7"/>
  <c r="I9" i="7"/>
  <c r="H9" i="7"/>
  <c r="I10" i="7"/>
  <c r="I18" i="7"/>
  <c r="I19" i="7"/>
  <c r="I20" i="7"/>
  <c r="I21" i="7"/>
  <c r="H10" i="7"/>
  <c r="H21" i="7"/>
  <c r="H20" i="7"/>
  <c r="H19" i="7"/>
  <c r="H18" i="7"/>
  <c r="G18" i="7"/>
  <c r="H23" i="7"/>
  <c r="F23" i="7"/>
  <c r="I23" i="7" s="1"/>
  <c r="F18" i="7"/>
  <c r="G23" i="7"/>
  <c r="D112" i="4" l="1"/>
  <c r="D111" i="4" s="1"/>
  <c r="D86" i="4"/>
  <c r="D81" i="4"/>
  <c r="D94" i="4"/>
  <c r="H12" i="4"/>
  <c r="K65" i="4"/>
  <c r="S65" i="4"/>
  <c r="W78" i="4"/>
  <c r="T65" i="4"/>
  <c r="V12" i="4"/>
  <c r="N12" i="4"/>
  <c r="F12" i="4"/>
  <c r="E65" i="4"/>
  <c r="M65" i="4"/>
  <c r="U65" i="4"/>
  <c r="I78" i="4"/>
  <c r="Q78" i="4"/>
  <c r="D65" i="4"/>
  <c r="D59" i="4" s="1"/>
  <c r="U12" i="4"/>
  <c r="M12" i="4"/>
  <c r="E12" i="4"/>
  <c r="F65" i="4"/>
  <c r="N65" i="4"/>
  <c r="V65" i="4"/>
  <c r="J78" i="4"/>
  <c r="R78" i="4"/>
  <c r="P12" i="4"/>
  <c r="O78" i="4"/>
  <c r="G12" i="4"/>
  <c r="T12" i="4"/>
  <c r="L12" i="4"/>
  <c r="G65" i="4"/>
  <c r="O65" i="4"/>
  <c r="W65" i="4"/>
  <c r="K78" i="4"/>
  <c r="S78" i="4"/>
  <c r="S12" i="4"/>
  <c r="H65" i="4"/>
  <c r="P65" i="4"/>
  <c r="D78" i="4"/>
  <c r="L78" i="4"/>
  <c r="T78" i="4"/>
  <c r="D12" i="4"/>
  <c r="G78" i="4"/>
  <c r="O12" i="4"/>
  <c r="L65" i="4"/>
  <c r="P78" i="4"/>
  <c r="K12" i="4"/>
  <c r="R12" i="4"/>
  <c r="J12" i="4"/>
  <c r="I65" i="4"/>
  <c r="Q65" i="4"/>
  <c r="E78" i="4"/>
  <c r="M78" i="4"/>
  <c r="U78" i="4"/>
  <c r="W12" i="4"/>
  <c r="H78" i="4"/>
  <c r="Q12" i="4"/>
  <c r="I12" i="4"/>
  <c r="J65" i="4"/>
  <c r="R65" i="4"/>
  <c r="F78" i="4"/>
  <c r="N78" i="4"/>
  <c r="V78" i="4"/>
  <c r="C25" i="6"/>
  <c r="K25" i="6" s="1"/>
  <c r="D47" i="4"/>
  <c r="D55" i="4"/>
  <c r="D73" i="4"/>
  <c r="D85" i="4"/>
  <c r="D32" i="4"/>
  <c r="D98" i="4"/>
  <c r="C109" i="4"/>
  <c r="L14" i="6"/>
  <c r="L16" i="6" s="1"/>
  <c r="L18" i="6" s="1"/>
  <c r="L20" i="6" s="1"/>
  <c r="L11" i="6"/>
  <c r="L13" i="6" s="1"/>
  <c r="L15" i="6" s="1"/>
  <c r="L17" i="6" s="1"/>
  <c r="L19" i="6" s="1"/>
  <c r="D14" i="6"/>
  <c r="D16" i="6" s="1"/>
  <c r="D18" i="6" s="1"/>
  <c r="D20" i="6" s="1"/>
  <c r="D11" i="6"/>
  <c r="D13" i="6" s="1"/>
  <c r="D15" i="6" s="1"/>
  <c r="D17" i="6" s="1"/>
  <c r="D19" i="6" s="1"/>
  <c r="C9" i="6"/>
  <c r="K9" i="6" s="1"/>
  <c r="L23" i="6" l="1"/>
  <c r="L21" i="6"/>
  <c r="L22" i="6"/>
  <c r="L24" i="6" s="1"/>
  <c r="D22" i="6"/>
  <c r="D24" i="6" s="1"/>
  <c r="D21" i="6"/>
  <c r="D23" i="6" s="1"/>
  <c r="D46" i="4"/>
  <c r="D72" i="4"/>
  <c r="G53" i="8"/>
  <c r="H53" i="8"/>
  <c r="I53" i="8"/>
  <c r="J53" i="8"/>
  <c r="K53" i="8"/>
  <c r="L53" i="8"/>
  <c r="F53" i="8"/>
  <c r="G23" i="8"/>
  <c r="H23" i="8"/>
  <c r="I23" i="8"/>
  <c r="J23" i="8"/>
  <c r="K23" i="8"/>
  <c r="L23" i="8"/>
  <c r="M23" i="8"/>
  <c r="F23" i="8"/>
  <c r="D26" i="6" l="1"/>
  <c r="D28" i="6"/>
  <c r="D25" i="6"/>
  <c r="D27" i="6"/>
  <c r="L26" i="6"/>
  <c r="L28" i="6"/>
  <c r="L25" i="6"/>
  <c r="L27" i="6"/>
  <c r="C8" i="8"/>
  <c r="E7" i="8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L31" i="6" l="1"/>
  <c r="L29" i="6"/>
  <c r="L32" i="6"/>
  <c r="L30" i="6"/>
  <c r="D31" i="6"/>
  <c r="D29" i="6"/>
  <c r="D32" i="6"/>
  <c r="D30" i="6"/>
  <c r="C90" i="4"/>
  <c r="C70" i="4"/>
  <c r="C64" i="4"/>
  <c r="C62" i="4"/>
  <c r="C22" i="4"/>
  <c r="C24" i="4"/>
  <c r="C30" i="4"/>
  <c r="C33" i="4"/>
  <c r="C34" i="4"/>
  <c r="C35" i="4"/>
  <c r="C36" i="4"/>
  <c r="C37" i="4"/>
  <c r="C43" i="4"/>
  <c r="B85" i="4"/>
  <c r="E26" i="3"/>
  <c r="D41" i="3"/>
  <c r="D42" i="3" s="1"/>
  <c r="D44" i="3" s="1"/>
  <c r="D45" i="3" s="1"/>
  <c r="D46" i="3" s="1"/>
  <c r="D53" i="3"/>
  <c r="D55" i="3" s="1"/>
  <c r="D60" i="3" s="1"/>
  <c r="D62" i="3" s="1"/>
  <c r="D64" i="3" s="1"/>
  <c r="D66" i="3" s="1"/>
  <c r="D35" i="3"/>
  <c r="E38" i="3"/>
  <c r="E41" i="3" s="1"/>
  <c r="E22" i="3"/>
  <c r="F9" i="8" l="1"/>
  <c r="G9" i="8" s="1"/>
  <c r="G18" i="8" s="1"/>
  <c r="G28" i="8" s="1"/>
  <c r="G38" i="8" s="1"/>
  <c r="G48" i="8" s="1"/>
  <c r="G58" i="8" s="1"/>
  <c r="G68" i="8" s="1"/>
  <c r="E51" i="3"/>
  <c r="E20" i="3"/>
  <c r="E49" i="3"/>
  <c r="C21" i="6"/>
  <c r="K21" i="6" s="1"/>
  <c r="C67" i="8"/>
  <c r="E55" i="3"/>
  <c r="F12" i="8" s="1"/>
  <c r="G12" i="8" s="1"/>
  <c r="H12" i="8" s="1"/>
  <c r="E45" i="3"/>
  <c r="E18" i="3"/>
  <c r="D48" i="3"/>
  <c r="D49" i="3" s="1"/>
  <c r="D50" i="3" s="1"/>
  <c r="D51" i="3" s="1"/>
  <c r="E44" i="3"/>
  <c r="E37" i="3"/>
  <c r="G14" i="5"/>
  <c r="F14" i="5" s="1"/>
  <c r="B13" i="5"/>
  <c r="B72" i="4" s="1"/>
  <c r="B12" i="5"/>
  <c r="B59" i="4" s="1"/>
  <c r="B11" i="5"/>
  <c r="B46" i="4" s="1"/>
  <c r="B9" i="5"/>
  <c r="B98" i="4" s="1"/>
  <c r="B8" i="5"/>
  <c r="B32" i="4" s="1"/>
  <c r="B7" i="5"/>
  <c r="B19" i="4" s="1"/>
  <c r="D28" i="3"/>
  <c r="D29" i="3" s="1"/>
  <c r="D22" i="3"/>
  <c r="D16" i="3"/>
  <c r="D17" i="3" s="1"/>
  <c r="D18" i="3" s="1"/>
  <c r="E5" i="4"/>
  <c r="H9" i="8" l="1"/>
  <c r="H18" i="8" s="1"/>
  <c r="H28" i="8" s="1"/>
  <c r="H38" i="8" s="1"/>
  <c r="H48" i="8" s="1"/>
  <c r="H58" i="8" s="1"/>
  <c r="H68" i="8" s="1"/>
  <c r="F18" i="8"/>
  <c r="F28" i="8" s="1"/>
  <c r="F38" i="8" s="1"/>
  <c r="E50" i="4"/>
  <c r="E139" i="4"/>
  <c r="E167" i="4"/>
  <c r="E156" i="4"/>
  <c r="E148" i="4"/>
  <c r="E133" i="4"/>
  <c r="E161" i="4"/>
  <c r="E141" i="4"/>
  <c r="E169" i="4"/>
  <c r="E153" i="4"/>
  <c r="E138" i="4"/>
  <c r="E166" i="4"/>
  <c r="E102" i="4"/>
  <c r="E29" i="4"/>
  <c r="E28" i="4" s="1"/>
  <c r="E69" i="4"/>
  <c r="E68" i="4" s="1"/>
  <c r="E21" i="4"/>
  <c r="E20" i="4" s="1"/>
  <c r="E61" i="4"/>
  <c r="E60" i="4" s="1"/>
  <c r="E48" i="4"/>
  <c r="E56" i="4"/>
  <c r="D30" i="3"/>
  <c r="D32" i="3"/>
  <c r="E50" i="3"/>
  <c r="D24" i="3"/>
  <c r="D23" i="3"/>
  <c r="E39" i="4"/>
  <c r="E26" i="4"/>
  <c r="G78" i="8"/>
  <c r="C77" i="8"/>
  <c r="C23" i="6"/>
  <c r="K23" i="6" s="1"/>
  <c r="F5" i="4"/>
  <c r="E119" i="4"/>
  <c r="E106" i="4"/>
  <c r="E103" i="4"/>
  <c r="E89" i="4"/>
  <c r="E38" i="4"/>
  <c r="E95" i="4"/>
  <c r="E116" i="4"/>
  <c r="E100" i="4"/>
  <c r="E117" i="4"/>
  <c r="E121" i="4"/>
  <c r="E113" i="4"/>
  <c r="E118" i="4"/>
  <c r="E105" i="4"/>
  <c r="E44" i="4"/>
  <c r="E96" i="4"/>
  <c r="E115" i="4"/>
  <c r="E108" i="4"/>
  <c r="E40" i="4"/>
  <c r="E74" i="4"/>
  <c r="E66" i="4"/>
  <c r="E11" i="4"/>
  <c r="E54" i="4"/>
  <c r="E49" i="4"/>
  <c r="E83" i="4"/>
  <c r="E82" i="4"/>
  <c r="E16" i="4"/>
  <c r="E13" i="4"/>
  <c r="E79" i="4"/>
  <c r="E75" i="4"/>
  <c r="E67" i="4"/>
  <c r="E57" i="4"/>
  <c r="E10" i="4"/>
  <c r="E53" i="4"/>
  <c r="E42" i="4"/>
  <c r="E104" i="4"/>
  <c r="E88" i="4"/>
  <c r="E8" i="4"/>
  <c r="E27" i="4"/>
  <c r="E93" i="4"/>
  <c r="E87" i="4"/>
  <c r="E92" i="4"/>
  <c r="E17" i="4"/>
  <c r="E14" i="4"/>
  <c r="E9" i="4"/>
  <c r="C13" i="6"/>
  <c r="K13" i="6" s="1"/>
  <c r="C27" i="8"/>
  <c r="F21" i="8"/>
  <c r="F31" i="8" s="1"/>
  <c r="F41" i="8" s="1"/>
  <c r="F51" i="8" s="1"/>
  <c r="F61" i="8" s="1"/>
  <c r="F71" i="8" s="1"/>
  <c r="C11" i="6"/>
  <c r="K11" i="6" s="1"/>
  <c r="C17" i="8"/>
  <c r="C17" i="6"/>
  <c r="K17" i="6" s="1"/>
  <c r="C47" i="8"/>
  <c r="I9" i="8"/>
  <c r="I18" i="8" s="1"/>
  <c r="I28" i="8" s="1"/>
  <c r="I38" i="8" s="1"/>
  <c r="I48" i="8" s="1"/>
  <c r="I58" i="8" s="1"/>
  <c r="I68" i="8" s="1"/>
  <c r="C19" i="6"/>
  <c r="K19" i="6" s="1"/>
  <c r="C57" i="8"/>
  <c r="G21" i="8"/>
  <c r="G31" i="8" s="1"/>
  <c r="G41" i="8" s="1"/>
  <c r="G51" i="8" s="1"/>
  <c r="G61" i="8" s="1"/>
  <c r="G71" i="8" s="1"/>
  <c r="C15" i="6"/>
  <c r="K15" i="6" s="1"/>
  <c r="C37" i="8"/>
  <c r="E42" i="3"/>
  <c r="F48" i="8"/>
  <c r="F58" i="8" s="1"/>
  <c r="F68" i="8" s="1"/>
  <c r="I12" i="8"/>
  <c r="H21" i="8"/>
  <c r="H31" i="8" s="1"/>
  <c r="H41" i="8" s="1"/>
  <c r="H51" i="8" s="1"/>
  <c r="H61" i="8" s="1"/>
  <c r="H71" i="8" s="1"/>
  <c r="E46" i="3"/>
  <c r="G98" i="8" l="1"/>
  <c r="G108" i="8" s="1"/>
  <c r="G118" i="8" s="1"/>
  <c r="G88" i="8"/>
  <c r="F61" i="4"/>
  <c r="F60" i="4" s="1"/>
  <c r="F50" i="4"/>
  <c r="E132" i="4"/>
  <c r="E160" i="4"/>
  <c r="E155" i="4"/>
  <c r="F167" i="4"/>
  <c r="F156" i="4"/>
  <c r="F148" i="4"/>
  <c r="F133" i="4"/>
  <c r="F161" i="4"/>
  <c r="F141" i="4"/>
  <c r="F140" i="4" s="1"/>
  <c r="F169" i="4"/>
  <c r="F153" i="4"/>
  <c r="F138" i="4"/>
  <c r="F166" i="4"/>
  <c r="F139" i="4"/>
  <c r="F48" i="4"/>
  <c r="F21" i="4"/>
  <c r="F20" i="4" s="1"/>
  <c r="E147" i="4"/>
  <c r="E168" i="4"/>
  <c r="E140" i="4"/>
  <c r="F69" i="4"/>
  <c r="F68" i="4" s="1"/>
  <c r="F29" i="4"/>
  <c r="F28" i="4" s="1"/>
  <c r="F56" i="4"/>
  <c r="E35" i="3"/>
  <c r="E53" i="3" s="1"/>
  <c r="E60" i="3" s="1"/>
  <c r="F39" i="4"/>
  <c r="F26" i="4"/>
  <c r="E55" i="4"/>
  <c r="E59" i="4"/>
  <c r="E47" i="4"/>
  <c r="E86" i="4"/>
  <c r="E81" i="4"/>
  <c r="J9" i="8"/>
  <c r="J18" i="8" s="1"/>
  <c r="J28" i="8" s="1"/>
  <c r="J38" i="8" s="1"/>
  <c r="J48" i="8" s="1"/>
  <c r="J58" i="8" s="1"/>
  <c r="J68" i="8" s="1"/>
  <c r="J78" i="8" s="1"/>
  <c r="F81" i="8"/>
  <c r="H81" i="8"/>
  <c r="G81" i="8"/>
  <c r="H78" i="8"/>
  <c r="E19" i="4"/>
  <c r="E94" i="4"/>
  <c r="E73" i="4"/>
  <c r="E112" i="4"/>
  <c r="E107" i="4"/>
  <c r="E120" i="4"/>
  <c r="E41" i="4"/>
  <c r="E99" i="4"/>
  <c r="G5" i="4"/>
  <c r="F104" i="4"/>
  <c r="F116" i="4"/>
  <c r="F100" i="4"/>
  <c r="F99" i="4" s="1"/>
  <c r="F38" i="4"/>
  <c r="F121" i="4"/>
  <c r="F120" i="4" s="1"/>
  <c r="F113" i="4"/>
  <c r="F92" i="4"/>
  <c r="F87" i="4"/>
  <c r="F83" i="4"/>
  <c r="F79" i="4"/>
  <c r="F118" i="4"/>
  <c r="F105" i="4"/>
  <c r="F117" i="4"/>
  <c r="F108" i="4"/>
  <c r="F107" i="4" s="1"/>
  <c r="F40" i="4"/>
  <c r="F44" i="4"/>
  <c r="F96" i="4"/>
  <c r="F54" i="4"/>
  <c r="F49" i="4"/>
  <c r="F14" i="4"/>
  <c r="F119" i="4"/>
  <c r="F95" i="4"/>
  <c r="F82" i="4"/>
  <c r="F106" i="4"/>
  <c r="F75" i="4"/>
  <c r="F67" i="4"/>
  <c r="F57" i="4"/>
  <c r="F53" i="4"/>
  <c r="F42" i="4"/>
  <c r="F41" i="4" s="1"/>
  <c r="F16" i="4"/>
  <c r="F13" i="4"/>
  <c r="F93" i="4"/>
  <c r="F88" i="4"/>
  <c r="F11" i="4"/>
  <c r="F27" i="4"/>
  <c r="F8" i="4"/>
  <c r="F103" i="4"/>
  <c r="F66" i="4"/>
  <c r="F9" i="4"/>
  <c r="F74" i="4"/>
  <c r="F17" i="4"/>
  <c r="D15" i="4"/>
  <c r="D7" i="4"/>
  <c r="J12" i="8"/>
  <c r="I21" i="8"/>
  <c r="I31" i="8" s="1"/>
  <c r="I41" i="8" s="1"/>
  <c r="I51" i="8" s="1"/>
  <c r="I61" i="8" s="1"/>
  <c r="I71" i="8" s="1"/>
  <c r="G101" i="8" l="1"/>
  <c r="G111" i="8" s="1"/>
  <c r="G121" i="8" s="1"/>
  <c r="G91" i="8"/>
  <c r="F101" i="8"/>
  <c r="F111" i="8" s="1"/>
  <c r="F121" i="8" s="1"/>
  <c r="F91" i="8"/>
  <c r="J98" i="8"/>
  <c r="J108" i="8" s="1"/>
  <c r="J118" i="8" s="1"/>
  <c r="J88" i="8"/>
  <c r="H101" i="8"/>
  <c r="H111" i="8" s="1"/>
  <c r="H121" i="8" s="1"/>
  <c r="H91" i="8"/>
  <c r="H98" i="8"/>
  <c r="H108" i="8" s="1"/>
  <c r="H118" i="8" s="1"/>
  <c r="H88" i="8"/>
  <c r="G50" i="4"/>
  <c r="F147" i="4"/>
  <c r="F168" i="4"/>
  <c r="F160" i="4"/>
  <c r="F159" i="4" s="1"/>
  <c r="G139" i="4"/>
  <c r="G167" i="4"/>
  <c r="G156" i="4"/>
  <c r="G148" i="4"/>
  <c r="G161" i="4"/>
  <c r="G141" i="4"/>
  <c r="G169" i="4"/>
  <c r="G153" i="4"/>
  <c r="G138" i="4"/>
  <c r="G166" i="4"/>
  <c r="G133" i="4"/>
  <c r="G21" i="4"/>
  <c r="G20" i="4" s="1"/>
  <c r="G61" i="4"/>
  <c r="G60" i="4" s="1"/>
  <c r="G48" i="4"/>
  <c r="E131" i="4"/>
  <c r="G69" i="4"/>
  <c r="G68" i="4" s="1"/>
  <c r="E146" i="4"/>
  <c r="G56" i="4"/>
  <c r="F155" i="4"/>
  <c r="F132" i="4"/>
  <c r="G29" i="4"/>
  <c r="G28" i="4" s="1"/>
  <c r="E159" i="4"/>
  <c r="F112" i="4"/>
  <c r="F10" i="8"/>
  <c r="E46" i="4"/>
  <c r="F15" i="4"/>
  <c r="F73" i="4"/>
  <c r="E72" i="4"/>
  <c r="E62" i="3"/>
  <c r="F89" i="4"/>
  <c r="F73" i="8" s="1"/>
  <c r="G89" i="4"/>
  <c r="G73" i="8" s="1"/>
  <c r="K9" i="8"/>
  <c r="K18" i="8" s="1"/>
  <c r="K28" i="8" s="1"/>
  <c r="K38" i="8" s="1"/>
  <c r="K48" i="8" s="1"/>
  <c r="K58" i="8" s="1"/>
  <c r="K68" i="8" s="1"/>
  <c r="F81" i="4"/>
  <c r="F55" i="4"/>
  <c r="F7" i="4"/>
  <c r="G26" i="4"/>
  <c r="G39" i="4"/>
  <c r="F94" i="4"/>
  <c r="D6" i="4"/>
  <c r="I78" i="8"/>
  <c r="I81" i="8"/>
  <c r="E111" i="4"/>
  <c r="F32" i="4"/>
  <c r="F59" i="4"/>
  <c r="F19" i="8"/>
  <c r="F20" i="8" s="1"/>
  <c r="F47" i="4"/>
  <c r="E85" i="4"/>
  <c r="F19" i="4"/>
  <c r="F86" i="4"/>
  <c r="H5" i="4"/>
  <c r="G104" i="4"/>
  <c r="G121" i="4"/>
  <c r="G120" i="4" s="1"/>
  <c r="G113" i="4"/>
  <c r="G92" i="4"/>
  <c r="G87" i="4"/>
  <c r="G83" i="4"/>
  <c r="G79" i="4"/>
  <c r="G118" i="4"/>
  <c r="G105" i="4"/>
  <c r="G38" i="4"/>
  <c r="G96" i="4"/>
  <c r="G108" i="4"/>
  <c r="G107" i="4" s="1"/>
  <c r="G40" i="4"/>
  <c r="G117" i="4"/>
  <c r="G93" i="4"/>
  <c r="G88" i="4"/>
  <c r="G82" i="4"/>
  <c r="G119" i="4"/>
  <c r="G95" i="4"/>
  <c r="G17" i="4"/>
  <c r="G106" i="4"/>
  <c r="G75" i="4"/>
  <c r="G53" i="4"/>
  <c r="G42" i="4"/>
  <c r="G41" i="4" s="1"/>
  <c r="G8" i="4"/>
  <c r="G44" i="4"/>
  <c r="G116" i="4"/>
  <c r="G27" i="4"/>
  <c r="G49" i="4"/>
  <c r="G9" i="4"/>
  <c r="G54" i="4"/>
  <c r="G11" i="4"/>
  <c r="G16" i="4"/>
  <c r="G103" i="4"/>
  <c r="G67" i="4"/>
  <c r="G66" i="4"/>
  <c r="G74" i="4"/>
  <c r="G57" i="4"/>
  <c r="G13" i="4"/>
  <c r="G100" i="4"/>
  <c r="G14" i="4"/>
  <c r="E98" i="4"/>
  <c r="E32" i="4"/>
  <c r="C51" i="4"/>
  <c r="G10" i="8"/>
  <c r="E7" i="4"/>
  <c r="E15" i="4"/>
  <c r="F78" i="8"/>
  <c r="K12" i="8"/>
  <c r="J21" i="8"/>
  <c r="J31" i="8" s="1"/>
  <c r="J41" i="8" s="1"/>
  <c r="J51" i="8" s="1"/>
  <c r="J61" i="8" s="1"/>
  <c r="J71" i="8" s="1"/>
  <c r="G89" i="8" l="1"/>
  <c r="G79" i="8"/>
  <c r="F89" i="8"/>
  <c r="F79" i="8"/>
  <c r="F98" i="8"/>
  <c r="F108" i="8" s="1"/>
  <c r="F118" i="8" s="1"/>
  <c r="F88" i="8"/>
  <c r="F90" i="8" s="1"/>
  <c r="F92" i="8" s="1"/>
  <c r="F59" i="8"/>
  <c r="F29" i="8"/>
  <c r="F30" i="8" s="1"/>
  <c r="F32" i="8" s="1"/>
  <c r="F34" i="8" s="1"/>
  <c r="F35" i="8" s="1"/>
  <c r="M13" i="6" s="1"/>
  <c r="F49" i="8"/>
  <c r="F50" i="8" s="1"/>
  <c r="F52" i="8" s="1"/>
  <c r="F54" i="8" s="1"/>
  <c r="F55" i="8" s="1"/>
  <c r="M17" i="6" s="1"/>
  <c r="F39" i="8"/>
  <c r="I101" i="8"/>
  <c r="I111" i="8" s="1"/>
  <c r="I121" i="8" s="1"/>
  <c r="I91" i="8"/>
  <c r="F69" i="8"/>
  <c r="F119" i="8" s="1"/>
  <c r="F11" i="8"/>
  <c r="F13" i="8" s="1"/>
  <c r="I98" i="8"/>
  <c r="I108" i="8" s="1"/>
  <c r="I118" i="8" s="1"/>
  <c r="I88" i="8"/>
  <c r="F22" i="8"/>
  <c r="F24" i="8" s="1"/>
  <c r="F25" i="8" s="1"/>
  <c r="M11" i="6" s="1"/>
  <c r="H50" i="4"/>
  <c r="G115" i="4"/>
  <c r="F102" i="4"/>
  <c r="F131" i="4"/>
  <c r="E64" i="3"/>
  <c r="G102" i="4"/>
  <c r="G140" i="4"/>
  <c r="G155" i="4"/>
  <c r="G160" i="4"/>
  <c r="G168" i="4"/>
  <c r="F146" i="4"/>
  <c r="G132" i="4"/>
  <c r="H167" i="4"/>
  <c r="H156" i="4"/>
  <c r="H148" i="4"/>
  <c r="H161" i="4"/>
  <c r="H141" i="4"/>
  <c r="H140" i="4" s="1"/>
  <c r="H169" i="4"/>
  <c r="H153" i="4"/>
  <c r="H138" i="4"/>
  <c r="H166" i="4"/>
  <c r="H133" i="4"/>
  <c r="H139" i="4"/>
  <c r="H102" i="4"/>
  <c r="H61" i="4"/>
  <c r="H60" i="4" s="1"/>
  <c r="H48" i="4"/>
  <c r="H21" i="4"/>
  <c r="H20" i="4" s="1"/>
  <c r="H29" i="4"/>
  <c r="H28" i="4" s="1"/>
  <c r="H56" i="4"/>
  <c r="H69" i="4"/>
  <c r="H68" i="4" s="1"/>
  <c r="G147" i="4"/>
  <c r="G112" i="4"/>
  <c r="G111" i="4" s="1"/>
  <c r="L9" i="8"/>
  <c r="L18" i="8" s="1"/>
  <c r="L28" i="8" s="1"/>
  <c r="L38" i="8" s="1"/>
  <c r="L48" i="8" s="1"/>
  <c r="L58" i="8" s="1"/>
  <c r="L68" i="8" s="1"/>
  <c r="F72" i="4"/>
  <c r="F85" i="4"/>
  <c r="F115" i="4"/>
  <c r="F46" i="4"/>
  <c r="F10" i="4"/>
  <c r="G10" i="4"/>
  <c r="G14" i="8" s="1"/>
  <c r="G81" i="4"/>
  <c r="G19" i="8"/>
  <c r="G20" i="8" s="1"/>
  <c r="G90" i="8" s="1"/>
  <c r="G92" i="8" s="1"/>
  <c r="G7" i="4"/>
  <c r="G73" i="4"/>
  <c r="H39" i="4"/>
  <c r="H26" i="4"/>
  <c r="G86" i="4"/>
  <c r="G15" i="4"/>
  <c r="G69" i="8"/>
  <c r="J81" i="8"/>
  <c r="K78" i="8"/>
  <c r="F80" i="8"/>
  <c r="F82" i="8" s="1"/>
  <c r="G32" i="4"/>
  <c r="G59" i="4"/>
  <c r="G80" i="8"/>
  <c r="G82" i="8" s="1"/>
  <c r="G99" i="4"/>
  <c r="G19" i="4"/>
  <c r="I5" i="4"/>
  <c r="H121" i="4"/>
  <c r="H120" i="4" s="1"/>
  <c r="H113" i="4"/>
  <c r="H92" i="4"/>
  <c r="H87" i="4"/>
  <c r="H83" i="4"/>
  <c r="H79" i="4"/>
  <c r="H118" i="4"/>
  <c r="H105" i="4"/>
  <c r="H96" i="4"/>
  <c r="H104" i="4"/>
  <c r="H115" i="4"/>
  <c r="H108" i="4"/>
  <c r="H40" i="4"/>
  <c r="H38" i="4"/>
  <c r="H93" i="4"/>
  <c r="H88" i="4"/>
  <c r="H82" i="4"/>
  <c r="H119" i="4"/>
  <c r="H106" i="4"/>
  <c r="H103" i="4"/>
  <c r="H95" i="4"/>
  <c r="H9" i="4"/>
  <c r="H117" i="4"/>
  <c r="H75" i="4"/>
  <c r="H67" i="4"/>
  <c r="H57" i="4"/>
  <c r="H17" i="4"/>
  <c r="H11" i="4"/>
  <c r="H116" i="4"/>
  <c r="H27" i="4"/>
  <c r="H8" i="4"/>
  <c r="H100" i="4"/>
  <c r="H99" i="4" s="1"/>
  <c r="H44" i="4"/>
  <c r="H74" i="4"/>
  <c r="H66" i="4"/>
  <c r="H54" i="4"/>
  <c r="H53" i="4"/>
  <c r="H14" i="4"/>
  <c r="H42" i="4"/>
  <c r="H41" i="4" s="1"/>
  <c r="H16" i="4"/>
  <c r="H13" i="4"/>
  <c r="H49" i="4"/>
  <c r="H10" i="4"/>
  <c r="H14" i="8" s="1"/>
  <c r="H89" i="4"/>
  <c r="H73" i="8" s="1"/>
  <c r="G55" i="4"/>
  <c r="G94" i="4"/>
  <c r="G47" i="4"/>
  <c r="F70" i="8"/>
  <c r="F72" i="8" s="1"/>
  <c r="F74" i="8" s="1"/>
  <c r="F75" i="8" s="1"/>
  <c r="M21" i="6" s="1"/>
  <c r="H10" i="8"/>
  <c r="G11" i="8"/>
  <c r="G13" i="8" s="1"/>
  <c r="G39" i="8"/>
  <c r="G49" i="8"/>
  <c r="G50" i="8" s="1"/>
  <c r="G52" i="8" s="1"/>
  <c r="G54" i="8" s="1"/>
  <c r="G55" i="8" s="1"/>
  <c r="G29" i="8"/>
  <c r="G30" i="8" s="1"/>
  <c r="G59" i="8"/>
  <c r="E6" i="4"/>
  <c r="E68" i="3"/>
  <c r="E66" i="3"/>
  <c r="L12" i="8"/>
  <c r="K21" i="8"/>
  <c r="K31" i="8" s="1"/>
  <c r="K41" i="8" s="1"/>
  <c r="K51" i="8" s="1"/>
  <c r="K61" i="8" s="1"/>
  <c r="K71" i="8" s="1"/>
  <c r="M9" i="8"/>
  <c r="M18" i="8" s="1"/>
  <c r="M28" i="8" s="1"/>
  <c r="M38" i="8" s="1"/>
  <c r="M48" i="8" s="1"/>
  <c r="M58" i="8" s="1"/>
  <c r="M68" i="8" s="1"/>
  <c r="F93" i="8" l="1"/>
  <c r="F83" i="8"/>
  <c r="F84" i="8" s="1"/>
  <c r="F85" i="8" s="1"/>
  <c r="M23" i="6" s="1"/>
  <c r="G93" i="8"/>
  <c r="G94" i="8" s="1"/>
  <c r="G95" i="8" s="1"/>
  <c r="G83" i="8"/>
  <c r="G84" i="8" s="1"/>
  <c r="G85" i="8" s="1"/>
  <c r="F94" i="8"/>
  <c r="F95" i="8" s="1"/>
  <c r="M25" i="6" s="1"/>
  <c r="H93" i="8"/>
  <c r="H83" i="8"/>
  <c r="H89" i="8"/>
  <c r="H79" i="8"/>
  <c r="H80" i="8" s="1"/>
  <c r="H82" i="8" s="1"/>
  <c r="F120" i="8"/>
  <c r="F122" i="8" s="1"/>
  <c r="F124" i="8" s="1"/>
  <c r="F125" i="8" s="1"/>
  <c r="M31" i="6" s="1"/>
  <c r="F40" i="8"/>
  <c r="F42" i="8" s="1"/>
  <c r="F99" i="8"/>
  <c r="F100" i="8" s="1"/>
  <c r="F102" i="8" s="1"/>
  <c r="K98" i="8"/>
  <c r="K108" i="8" s="1"/>
  <c r="K88" i="8"/>
  <c r="J101" i="8"/>
  <c r="J111" i="8" s="1"/>
  <c r="J121" i="8" s="1"/>
  <c r="J91" i="8"/>
  <c r="G70" i="8"/>
  <c r="G72" i="8" s="1"/>
  <c r="G74" i="8" s="1"/>
  <c r="G75" i="8" s="1"/>
  <c r="G119" i="8"/>
  <c r="G120" i="8" s="1"/>
  <c r="G122" i="8" s="1"/>
  <c r="G124" i="8" s="1"/>
  <c r="G125" i="8" s="1"/>
  <c r="F60" i="8"/>
  <c r="F62" i="8" s="1"/>
  <c r="F64" i="8" s="1"/>
  <c r="F65" i="8" s="1"/>
  <c r="M19" i="6" s="1"/>
  <c r="F109" i="8"/>
  <c r="F110" i="8" s="1"/>
  <c r="F112" i="8" s="1"/>
  <c r="F114" i="8" s="1"/>
  <c r="F115" i="8" s="1"/>
  <c r="M29" i="6" s="1"/>
  <c r="G60" i="8"/>
  <c r="G62" i="8" s="1"/>
  <c r="G64" i="8" s="1"/>
  <c r="G65" i="8" s="1"/>
  <c r="G109" i="8"/>
  <c r="G110" i="8" s="1"/>
  <c r="G112" i="8" s="1"/>
  <c r="G114" i="8" s="1"/>
  <c r="G115" i="8" s="1"/>
  <c r="G40" i="8"/>
  <c r="G42" i="8" s="1"/>
  <c r="G99" i="8"/>
  <c r="G100" i="8" s="1"/>
  <c r="G102" i="8" s="1"/>
  <c r="G104" i="8" s="1"/>
  <c r="G105" i="8" s="1"/>
  <c r="K118" i="8"/>
  <c r="G22" i="8"/>
  <c r="G24" i="8" s="1"/>
  <c r="G25" i="8" s="1"/>
  <c r="G32" i="8"/>
  <c r="G34" i="8" s="1"/>
  <c r="G35" i="8" s="1"/>
  <c r="I50" i="4"/>
  <c r="F98" i="4"/>
  <c r="H168" i="4"/>
  <c r="H160" i="4"/>
  <c r="I148" i="4"/>
  <c r="I133" i="4"/>
  <c r="I161" i="4"/>
  <c r="I169" i="4"/>
  <c r="I153" i="4"/>
  <c r="I138" i="4"/>
  <c r="I166" i="4"/>
  <c r="I139" i="4"/>
  <c r="I167" i="4"/>
  <c r="I156" i="4"/>
  <c r="I141" i="4"/>
  <c r="I102" i="4"/>
  <c r="I48" i="4"/>
  <c r="I21" i="4"/>
  <c r="I20" i="4" s="1"/>
  <c r="I61" i="4"/>
  <c r="I60" i="4" s="1"/>
  <c r="I56" i="4"/>
  <c r="I29" i="4"/>
  <c r="I28" i="4" s="1"/>
  <c r="I69" i="4"/>
  <c r="I68" i="4" s="1"/>
  <c r="G146" i="4"/>
  <c r="H132" i="4"/>
  <c r="H131" i="4" s="1"/>
  <c r="H147" i="4"/>
  <c r="G131" i="4"/>
  <c r="G159" i="4"/>
  <c r="H155" i="4"/>
  <c r="H112" i="4"/>
  <c r="H111" i="4" s="1"/>
  <c r="G72" i="4"/>
  <c r="H15" i="4"/>
  <c r="H19" i="4"/>
  <c r="F11" i="6" s="1"/>
  <c r="F14" i="8"/>
  <c r="F15" i="8" s="1"/>
  <c r="F16" i="8" s="1"/>
  <c r="M9" i="6" s="1"/>
  <c r="F6" i="4"/>
  <c r="G15" i="8"/>
  <c r="G16" i="8" s="1"/>
  <c r="F43" i="8"/>
  <c r="F104" i="8"/>
  <c r="F105" i="8" s="1"/>
  <c r="M27" i="6" s="1"/>
  <c r="F111" i="4"/>
  <c r="H19" i="8"/>
  <c r="H20" i="8" s="1"/>
  <c r="H55" i="4"/>
  <c r="H94" i="4"/>
  <c r="G46" i="4"/>
  <c r="F15" i="6" s="1"/>
  <c r="H73" i="4"/>
  <c r="I39" i="4"/>
  <c r="I26" i="4"/>
  <c r="K81" i="8"/>
  <c r="L78" i="8"/>
  <c r="H69" i="8"/>
  <c r="J5" i="4"/>
  <c r="I118" i="4"/>
  <c r="I105" i="4"/>
  <c r="I44" i="4"/>
  <c r="I96" i="4"/>
  <c r="I115" i="4"/>
  <c r="I108" i="4"/>
  <c r="I107" i="4" s="1"/>
  <c r="I40" i="4"/>
  <c r="I104" i="4"/>
  <c r="I119" i="4"/>
  <c r="I106" i="4"/>
  <c r="I103" i="4"/>
  <c r="I38" i="4"/>
  <c r="I95" i="4"/>
  <c r="I116" i="4"/>
  <c r="I100" i="4"/>
  <c r="I99" i="4" s="1"/>
  <c r="I75" i="4"/>
  <c r="I67" i="4"/>
  <c r="I57" i="4"/>
  <c r="I113" i="4"/>
  <c r="I83" i="4"/>
  <c r="I82" i="4"/>
  <c r="I53" i="4"/>
  <c r="I42" i="4"/>
  <c r="I117" i="4"/>
  <c r="I79" i="4"/>
  <c r="I27" i="4"/>
  <c r="I14" i="4"/>
  <c r="I93" i="4"/>
  <c r="I74" i="4"/>
  <c r="I66" i="4"/>
  <c r="I11" i="4"/>
  <c r="I92" i="4"/>
  <c r="I88" i="4"/>
  <c r="I54" i="4"/>
  <c r="I49" i="4"/>
  <c r="I17" i="4"/>
  <c r="I121" i="4"/>
  <c r="I120" i="4" s="1"/>
  <c r="I9" i="4"/>
  <c r="I87" i="4"/>
  <c r="I8" i="4"/>
  <c r="I16" i="4"/>
  <c r="I13" i="4"/>
  <c r="I10" i="4"/>
  <c r="I14" i="8" s="1"/>
  <c r="I89" i="4"/>
  <c r="I73" i="8" s="1"/>
  <c r="H59" i="4"/>
  <c r="F17" i="6" s="1"/>
  <c r="H32" i="4"/>
  <c r="F13" i="6" s="1"/>
  <c r="H7" i="4"/>
  <c r="H81" i="4"/>
  <c r="H107" i="4"/>
  <c r="H98" i="4" s="1"/>
  <c r="G98" i="4"/>
  <c r="H47" i="4"/>
  <c r="H86" i="4"/>
  <c r="G85" i="4"/>
  <c r="H59" i="8"/>
  <c r="G6" i="4"/>
  <c r="H11" i="8"/>
  <c r="H13" i="8" s="1"/>
  <c r="H15" i="8" s="1"/>
  <c r="H16" i="8" s="1"/>
  <c r="N9" i="6" s="1"/>
  <c r="I10" i="8"/>
  <c r="H39" i="8"/>
  <c r="H49" i="8"/>
  <c r="H50" i="8" s="1"/>
  <c r="H52" i="8" s="1"/>
  <c r="H54" i="8" s="1"/>
  <c r="H55" i="8" s="1"/>
  <c r="N17" i="6" s="1"/>
  <c r="H29" i="8"/>
  <c r="H30" i="8" s="1"/>
  <c r="G43" i="8"/>
  <c r="M78" i="8"/>
  <c r="M12" i="8"/>
  <c r="L21" i="8"/>
  <c r="L31" i="8" s="1"/>
  <c r="L41" i="8" s="1"/>
  <c r="L51" i="8" s="1"/>
  <c r="L61" i="8" s="1"/>
  <c r="L71" i="8" s="1"/>
  <c r="N9" i="8"/>
  <c r="N18" i="8" s="1"/>
  <c r="N28" i="8" s="1"/>
  <c r="N38" i="8" s="1"/>
  <c r="N48" i="8" s="1"/>
  <c r="N58" i="8" s="1"/>
  <c r="N68" i="8" s="1"/>
  <c r="F27" i="6" l="1"/>
  <c r="F31" i="6"/>
  <c r="H90" i="8"/>
  <c r="H92" i="8" s="1"/>
  <c r="H94" i="8" s="1"/>
  <c r="H95" i="8" s="1"/>
  <c r="N25" i="6" s="1"/>
  <c r="F44" i="8"/>
  <c r="F45" i="8" s="1"/>
  <c r="M15" i="6" s="1"/>
  <c r="I93" i="8"/>
  <c r="I83" i="8"/>
  <c r="H85" i="4"/>
  <c r="H46" i="4"/>
  <c r="I89" i="8"/>
  <c r="I79" i="8"/>
  <c r="I80" i="8" s="1"/>
  <c r="I82" i="8" s="1"/>
  <c r="I84" i="8" s="1"/>
  <c r="I85" i="8" s="1"/>
  <c r="H6" i="4"/>
  <c r="F9" i="6" s="1"/>
  <c r="G44" i="8"/>
  <c r="G45" i="8" s="1"/>
  <c r="M30" i="6"/>
  <c r="M32" i="6"/>
  <c r="M22" i="6"/>
  <c r="M28" i="6"/>
  <c r="H60" i="8"/>
  <c r="H62" i="8" s="1"/>
  <c r="H64" i="8" s="1"/>
  <c r="H65" i="8" s="1"/>
  <c r="N19" i="6" s="1"/>
  <c r="N20" i="6" s="1"/>
  <c r="H109" i="8"/>
  <c r="H110" i="8" s="1"/>
  <c r="H112" i="8" s="1"/>
  <c r="H114" i="8" s="1"/>
  <c r="H115" i="8" s="1"/>
  <c r="N29" i="6" s="1"/>
  <c r="N30" i="6" s="1"/>
  <c r="M98" i="8"/>
  <c r="M108" i="8" s="1"/>
  <c r="M118" i="8" s="1"/>
  <c r="M88" i="8"/>
  <c r="H70" i="8"/>
  <c r="H72" i="8" s="1"/>
  <c r="H74" i="8" s="1"/>
  <c r="H75" i="8" s="1"/>
  <c r="N21" i="6" s="1"/>
  <c r="N22" i="6" s="1"/>
  <c r="H119" i="8"/>
  <c r="H120" i="8" s="1"/>
  <c r="H122" i="8" s="1"/>
  <c r="H124" i="8" s="1"/>
  <c r="H125" i="8" s="1"/>
  <c r="N31" i="6" s="1"/>
  <c r="N32" i="6" s="1"/>
  <c r="L98" i="8"/>
  <c r="L108" i="8" s="1"/>
  <c r="L118" i="8" s="1"/>
  <c r="L88" i="8"/>
  <c r="H40" i="8"/>
  <c r="H42" i="8" s="1"/>
  <c r="H99" i="8"/>
  <c r="H100" i="8" s="1"/>
  <c r="H102" i="8" s="1"/>
  <c r="H104" i="8" s="1"/>
  <c r="H105" i="8" s="1"/>
  <c r="K101" i="8"/>
  <c r="K111" i="8" s="1"/>
  <c r="K121" i="8" s="1"/>
  <c r="K91" i="8"/>
  <c r="H22" i="8"/>
  <c r="H24" i="8" s="1"/>
  <c r="H25" i="8" s="1"/>
  <c r="N11" i="6" s="1"/>
  <c r="H32" i="8"/>
  <c r="H34" i="8" s="1"/>
  <c r="H35" i="8" s="1"/>
  <c r="N13" i="6" s="1"/>
  <c r="N14" i="6" s="1"/>
  <c r="J50" i="4"/>
  <c r="H159" i="4"/>
  <c r="H146" i="4"/>
  <c r="F29" i="6" s="1"/>
  <c r="I168" i="4"/>
  <c r="I140" i="4"/>
  <c r="I147" i="4"/>
  <c r="I155" i="4"/>
  <c r="I160" i="4"/>
  <c r="J161" i="4"/>
  <c r="J141" i="4"/>
  <c r="J169" i="4"/>
  <c r="J153" i="4"/>
  <c r="J166" i="4"/>
  <c r="J139" i="4"/>
  <c r="J167" i="4"/>
  <c r="J156" i="4"/>
  <c r="J133" i="4"/>
  <c r="J148" i="4"/>
  <c r="J138" i="4"/>
  <c r="J102" i="4"/>
  <c r="J61" i="4"/>
  <c r="J60" i="4" s="1"/>
  <c r="J48" i="4"/>
  <c r="J21" i="4"/>
  <c r="J20" i="4" s="1"/>
  <c r="J29" i="4"/>
  <c r="J28" i="4" s="1"/>
  <c r="J69" i="4"/>
  <c r="J68" i="4" s="1"/>
  <c r="J56" i="4"/>
  <c r="I132" i="4"/>
  <c r="M16" i="6"/>
  <c r="M24" i="6"/>
  <c r="M26" i="6"/>
  <c r="I15" i="4"/>
  <c r="I73" i="4"/>
  <c r="I19" i="4"/>
  <c r="M12" i="6"/>
  <c r="M20" i="6"/>
  <c r="M14" i="6"/>
  <c r="M18" i="6"/>
  <c r="I55" i="4"/>
  <c r="H72" i="4"/>
  <c r="F19" i="6" s="1"/>
  <c r="J39" i="4"/>
  <c r="J26" i="4"/>
  <c r="L81" i="8"/>
  <c r="I59" i="8"/>
  <c r="I112" i="4"/>
  <c r="I94" i="4"/>
  <c r="I7" i="4"/>
  <c r="I86" i="4"/>
  <c r="F25" i="6"/>
  <c r="H84" i="8"/>
  <c r="H85" i="8" s="1"/>
  <c r="N23" i="6" s="1"/>
  <c r="N24" i="6" s="1"/>
  <c r="I59" i="4"/>
  <c r="I41" i="4"/>
  <c r="I32" i="4" s="1"/>
  <c r="F23" i="6"/>
  <c r="I47" i="4"/>
  <c r="I19" i="8"/>
  <c r="I20" i="8" s="1"/>
  <c r="F21" i="6"/>
  <c r="I81" i="4"/>
  <c r="I98" i="4"/>
  <c r="K5" i="4"/>
  <c r="J117" i="4"/>
  <c r="J115" i="4"/>
  <c r="J108" i="4"/>
  <c r="J107" i="4" s="1"/>
  <c r="J40" i="4"/>
  <c r="J44" i="4"/>
  <c r="J93" i="4"/>
  <c r="J88" i="4"/>
  <c r="J82" i="4"/>
  <c r="J119" i="4"/>
  <c r="J106" i="4"/>
  <c r="J103" i="4"/>
  <c r="J104" i="4"/>
  <c r="J116" i="4"/>
  <c r="J100" i="4"/>
  <c r="J38" i="4"/>
  <c r="J113" i="4"/>
  <c r="J105" i="4"/>
  <c r="J83" i="4"/>
  <c r="J53" i="4"/>
  <c r="J42" i="4"/>
  <c r="J41" i="4" s="1"/>
  <c r="J16" i="4"/>
  <c r="J13" i="4"/>
  <c r="J79" i="4"/>
  <c r="J74" i="4"/>
  <c r="J66" i="4"/>
  <c r="J17" i="4"/>
  <c r="J92" i="4"/>
  <c r="J54" i="4"/>
  <c r="J49" i="4"/>
  <c r="J14" i="4"/>
  <c r="J87" i="4"/>
  <c r="J121" i="4"/>
  <c r="J120" i="4" s="1"/>
  <c r="J95" i="4"/>
  <c r="J57" i="4"/>
  <c r="J11" i="4"/>
  <c r="J67" i="4"/>
  <c r="J27" i="4"/>
  <c r="J9" i="4"/>
  <c r="J75" i="4"/>
  <c r="J8" i="4"/>
  <c r="J96" i="4"/>
  <c r="J118" i="4"/>
  <c r="J89" i="4"/>
  <c r="J73" i="8" s="1"/>
  <c r="J10" i="4"/>
  <c r="J14" i="8" s="1"/>
  <c r="N18" i="6"/>
  <c r="H43" i="8"/>
  <c r="J10" i="8"/>
  <c r="I11" i="8"/>
  <c r="I13" i="8" s="1"/>
  <c r="I15" i="8" s="1"/>
  <c r="I16" i="8" s="1"/>
  <c r="I29" i="8"/>
  <c r="I30" i="8" s="1"/>
  <c r="I39" i="8"/>
  <c r="I49" i="8"/>
  <c r="I50" i="8" s="1"/>
  <c r="I52" i="8" s="1"/>
  <c r="I54" i="8" s="1"/>
  <c r="I55" i="8" s="1"/>
  <c r="I69" i="8"/>
  <c r="N12" i="8"/>
  <c r="M21" i="8"/>
  <c r="M31" i="8" s="1"/>
  <c r="M41" i="8" s="1"/>
  <c r="M51" i="8" s="1"/>
  <c r="M61" i="8" s="1"/>
  <c r="M71" i="8" s="1"/>
  <c r="O9" i="8"/>
  <c r="O18" i="8" s="1"/>
  <c r="O28" i="8" s="1"/>
  <c r="O38" i="8" s="1"/>
  <c r="O48" i="8" s="1"/>
  <c r="O58" i="8" s="1"/>
  <c r="O68" i="8" s="1"/>
  <c r="F28" i="6" l="1"/>
  <c r="F32" i="6"/>
  <c r="F30" i="6"/>
  <c r="J93" i="8"/>
  <c r="J83" i="8"/>
  <c r="I90" i="8"/>
  <c r="I92" i="8" s="1"/>
  <c r="I94" i="8" s="1"/>
  <c r="I95" i="8" s="1"/>
  <c r="I146" i="4"/>
  <c r="J89" i="8"/>
  <c r="J79" i="8"/>
  <c r="H44" i="8"/>
  <c r="H45" i="8" s="1"/>
  <c r="N15" i="6" s="1"/>
  <c r="N16" i="6" s="1"/>
  <c r="N26" i="6"/>
  <c r="N27" i="6"/>
  <c r="N28" i="6" s="1"/>
  <c r="N12" i="6"/>
  <c r="L101" i="8"/>
  <c r="L111" i="8" s="1"/>
  <c r="L121" i="8" s="1"/>
  <c r="L91" i="8"/>
  <c r="I70" i="8"/>
  <c r="I72" i="8" s="1"/>
  <c r="I74" i="8" s="1"/>
  <c r="I75" i="8" s="1"/>
  <c r="I119" i="8"/>
  <c r="I120" i="8" s="1"/>
  <c r="I122" i="8" s="1"/>
  <c r="I124" i="8" s="1"/>
  <c r="I125" i="8" s="1"/>
  <c r="I40" i="8"/>
  <c r="I42" i="8" s="1"/>
  <c r="I99" i="8"/>
  <c r="I100" i="8" s="1"/>
  <c r="I102" i="8" s="1"/>
  <c r="I104" i="8" s="1"/>
  <c r="I105" i="8" s="1"/>
  <c r="I60" i="8"/>
  <c r="I62" i="8" s="1"/>
  <c r="I64" i="8" s="1"/>
  <c r="I65" i="8" s="1"/>
  <c r="I109" i="8"/>
  <c r="I32" i="8"/>
  <c r="I34" i="8" s="1"/>
  <c r="I35" i="8" s="1"/>
  <c r="I22" i="8"/>
  <c r="I24" i="8" s="1"/>
  <c r="I25" i="8" s="1"/>
  <c r="I110" i="8"/>
  <c r="I112" i="8" s="1"/>
  <c r="I114" i="8" s="1"/>
  <c r="I115" i="8" s="1"/>
  <c r="K50" i="4"/>
  <c r="I6" i="4"/>
  <c r="J168" i="4"/>
  <c r="J140" i="4"/>
  <c r="K169" i="4"/>
  <c r="K153" i="4"/>
  <c r="K151" i="4"/>
  <c r="K138" i="4"/>
  <c r="K166" i="4"/>
  <c r="K154" i="4"/>
  <c r="K133" i="4"/>
  <c r="K139" i="4"/>
  <c r="K167" i="4"/>
  <c r="K156" i="4"/>
  <c r="K150" i="4"/>
  <c r="K113" i="8" s="1"/>
  <c r="K148" i="4"/>
  <c r="K161" i="4"/>
  <c r="K141" i="4"/>
  <c r="K102" i="4"/>
  <c r="K61" i="4"/>
  <c r="K60" i="4" s="1"/>
  <c r="K48" i="4"/>
  <c r="K21" i="4"/>
  <c r="K20" i="4" s="1"/>
  <c r="K29" i="4"/>
  <c r="K28" i="4" s="1"/>
  <c r="K69" i="4"/>
  <c r="K68" i="4" s="1"/>
  <c r="K56" i="4"/>
  <c r="J155" i="4"/>
  <c r="J160" i="4"/>
  <c r="J132" i="4"/>
  <c r="J147" i="4"/>
  <c r="I131" i="4"/>
  <c r="I159" i="4"/>
  <c r="J112" i="4"/>
  <c r="J111" i="4" s="1"/>
  <c r="I72" i="4"/>
  <c r="I46" i="4"/>
  <c r="J15" i="4"/>
  <c r="J7" i="4"/>
  <c r="F20" i="6"/>
  <c r="F22" i="6"/>
  <c r="F26" i="6"/>
  <c r="F16" i="6"/>
  <c r="F12" i="6"/>
  <c r="F14" i="6"/>
  <c r="F18" i="6"/>
  <c r="F24" i="6"/>
  <c r="K39" i="4"/>
  <c r="K26" i="4"/>
  <c r="M81" i="8"/>
  <c r="N78" i="8"/>
  <c r="J19" i="8"/>
  <c r="J20" i="8" s="1"/>
  <c r="J90" i="8" s="1"/>
  <c r="J92" i="8" s="1"/>
  <c r="J94" i="8" s="1"/>
  <c r="J95" i="8" s="1"/>
  <c r="J80" i="8"/>
  <c r="J82" i="8" s="1"/>
  <c r="J99" i="4"/>
  <c r="L5" i="4"/>
  <c r="K80" i="4"/>
  <c r="K117" i="4"/>
  <c r="K93" i="4"/>
  <c r="K88" i="4"/>
  <c r="K82" i="4"/>
  <c r="K119" i="4"/>
  <c r="K106" i="4"/>
  <c r="K103" i="4"/>
  <c r="K44" i="4"/>
  <c r="K95" i="4"/>
  <c r="K116" i="4"/>
  <c r="K100" i="4"/>
  <c r="K99" i="4" s="1"/>
  <c r="K104" i="4"/>
  <c r="K121" i="4"/>
  <c r="K120" i="4" s="1"/>
  <c r="K113" i="4"/>
  <c r="K92" i="4"/>
  <c r="K87" i="4"/>
  <c r="K83" i="4"/>
  <c r="K79" i="4"/>
  <c r="K77" i="4"/>
  <c r="K27" i="4"/>
  <c r="K115" i="4"/>
  <c r="K38" i="4"/>
  <c r="K74" i="4"/>
  <c r="K108" i="4"/>
  <c r="K54" i="4"/>
  <c r="K49" i="4"/>
  <c r="K17" i="4"/>
  <c r="K118" i="4"/>
  <c r="K105" i="4"/>
  <c r="K67" i="4"/>
  <c r="K42" i="4"/>
  <c r="K41" i="4" s="1"/>
  <c r="K53" i="4"/>
  <c r="K40" i="4"/>
  <c r="K66" i="4"/>
  <c r="K57" i="4"/>
  <c r="K14" i="4"/>
  <c r="K11" i="4"/>
  <c r="K9" i="4"/>
  <c r="K16" i="4"/>
  <c r="K8" i="4"/>
  <c r="K96" i="4"/>
  <c r="K75" i="4"/>
  <c r="K13" i="4"/>
  <c r="K89" i="4"/>
  <c r="K73" i="8" s="1"/>
  <c r="K10" i="4"/>
  <c r="K14" i="8" s="1"/>
  <c r="K76" i="4"/>
  <c r="K63" i="8" s="1"/>
  <c r="I111" i="4"/>
  <c r="J94" i="4"/>
  <c r="J55" i="4"/>
  <c r="I85" i="4"/>
  <c r="J59" i="4"/>
  <c r="J32" i="4"/>
  <c r="J47" i="4"/>
  <c r="J19" i="4"/>
  <c r="J86" i="4"/>
  <c r="J73" i="4"/>
  <c r="J81" i="4"/>
  <c r="I43" i="8"/>
  <c r="J11" i="8"/>
  <c r="J13" i="8" s="1"/>
  <c r="J15" i="8" s="1"/>
  <c r="J16" i="8" s="1"/>
  <c r="K10" i="8"/>
  <c r="J39" i="8"/>
  <c r="J29" i="8"/>
  <c r="J30" i="8" s="1"/>
  <c r="J69" i="8"/>
  <c r="J49" i="8"/>
  <c r="J50" i="8" s="1"/>
  <c r="J52" i="8" s="1"/>
  <c r="J54" i="8" s="1"/>
  <c r="J55" i="8" s="1"/>
  <c r="J59" i="8"/>
  <c r="O12" i="8"/>
  <c r="N21" i="8"/>
  <c r="N31" i="8" s="1"/>
  <c r="N41" i="8" s="1"/>
  <c r="N51" i="8" s="1"/>
  <c r="N61" i="8" s="1"/>
  <c r="N71" i="8" s="1"/>
  <c r="P9" i="8"/>
  <c r="P18" i="8" s="1"/>
  <c r="P28" i="8" s="1"/>
  <c r="P38" i="8" s="1"/>
  <c r="P48" i="8" s="1"/>
  <c r="P58" i="8" s="1"/>
  <c r="P68" i="8" s="1"/>
  <c r="K89" i="8" l="1"/>
  <c r="K79" i="8"/>
  <c r="K80" i="8" s="1"/>
  <c r="K82" i="8" s="1"/>
  <c r="K84" i="8" s="1"/>
  <c r="K85" i="8" s="1"/>
  <c r="J131" i="4"/>
  <c r="K93" i="8"/>
  <c r="K83" i="8"/>
  <c r="I44" i="8"/>
  <c r="I45" i="8" s="1"/>
  <c r="J60" i="8"/>
  <c r="J62" i="8" s="1"/>
  <c r="J64" i="8" s="1"/>
  <c r="J65" i="8" s="1"/>
  <c r="J109" i="8"/>
  <c r="J110" i="8" s="1"/>
  <c r="J112" i="8" s="1"/>
  <c r="J114" i="8" s="1"/>
  <c r="J115" i="8" s="1"/>
  <c r="M101" i="8"/>
  <c r="M111" i="8" s="1"/>
  <c r="M121" i="8" s="1"/>
  <c r="M91" i="8"/>
  <c r="N98" i="8"/>
  <c r="N108" i="8" s="1"/>
  <c r="N118" i="8" s="1"/>
  <c r="N88" i="8"/>
  <c r="J70" i="8"/>
  <c r="J72" i="8" s="1"/>
  <c r="J74" i="8" s="1"/>
  <c r="J75" i="8" s="1"/>
  <c r="J119" i="8"/>
  <c r="J120" i="8" s="1"/>
  <c r="J122" i="8" s="1"/>
  <c r="J124" i="8" s="1"/>
  <c r="J125" i="8" s="1"/>
  <c r="J40" i="8"/>
  <c r="J42" i="8" s="1"/>
  <c r="J99" i="8"/>
  <c r="J100" i="8" s="1"/>
  <c r="J102" i="8" s="1"/>
  <c r="J104" i="8" s="1"/>
  <c r="J105" i="8" s="1"/>
  <c r="J22" i="8"/>
  <c r="J24" i="8" s="1"/>
  <c r="J25" i="8" s="1"/>
  <c r="J32" i="8"/>
  <c r="J34" i="8" s="1"/>
  <c r="J35" i="8" s="1"/>
  <c r="J159" i="4"/>
  <c r="L50" i="4"/>
  <c r="J6" i="4"/>
  <c r="K140" i="4"/>
  <c r="K155" i="4"/>
  <c r="K160" i="4"/>
  <c r="K147" i="4"/>
  <c r="K146" i="4" s="1"/>
  <c r="L166" i="4"/>
  <c r="L154" i="4"/>
  <c r="L139" i="4"/>
  <c r="L167" i="4"/>
  <c r="L156" i="4"/>
  <c r="L150" i="4"/>
  <c r="L113" i="8" s="1"/>
  <c r="L148" i="4"/>
  <c r="L133" i="4"/>
  <c r="L161" i="4"/>
  <c r="L141" i="4"/>
  <c r="L138" i="4"/>
  <c r="L151" i="4"/>
  <c r="L169" i="4"/>
  <c r="L153" i="4"/>
  <c r="L102" i="4"/>
  <c r="L48" i="4"/>
  <c r="L61" i="4"/>
  <c r="L60" i="4" s="1"/>
  <c r="L21" i="4"/>
  <c r="L20" i="4" s="1"/>
  <c r="L69" i="4"/>
  <c r="L68" i="4" s="1"/>
  <c r="L29" i="4"/>
  <c r="L28" i="4" s="1"/>
  <c r="L56" i="4"/>
  <c r="J146" i="4"/>
  <c r="K168" i="4"/>
  <c r="K132" i="4"/>
  <c r="K112" i="4"/>
  <c r="K111" i="4" s="1"/>
  <c r="K19" i="4"/>
  <c r="K47" i="4"/>
  <c r="K15" i="4"/>
  <c r="K55" i="4"/>
  <c r="J46" i="4"/>
  <c r="K7" i="4"/>
  <c r="K86" i="4"/>
  <c r="K19" i="8"/>
  <c r="K20" i="8" s="1"/>
  <c r="K90" i="8" s="1"/>
  <c r="K92" i="8" s="1"/>
  <c r="K94" i="8" s="1"/>
  <c r="K95" i="8" s="1"/>
  <c r="K32" i="4"/>
  <c r="L39" i="4"/>
  <c r="L26" i="4"/>
  <c r="N81" i="8"/>
  <c r="O78" i="8"/>
  <c r="K73" i="4"/>
  <c r="K94" i="4"/>
  <c r="K107" i="4"/>
  <c r="K98" i="4" s="1"/>
  <c r="J72" i="4"/>
  <c r="J85" i="4"/>
  <c r="M5" i="4"/>
  <c r="L93" i="4"/>
  <c r="L88" i="4"/>
  <c r="L82" i="4"/>
  <c r="L119" i="4"/>
  <c r="L106" i="4"/>
  <c r="L103" i="4"/>
  <c r="L95" i="4"/>
  <c r="L117" i="4"/>
  <c r="L116" i="4"/>
  <c r="L100" i="4"/>
  <c r="L99" i="4" s="1"/>
  <c r="L44" i="4"/>
  <c r="L121" i="4"/>
  <c r="L120" i="4" s="1"/>
  <c r="L113" i="4"/>
  <c r="L92" i="4"/>
  <c r="L87" i="4"/>
  <c r="L83" i="4"/>
  <c r="L79" i="4"/>
  <c r="L118" i="4"/>
  <c r="L105" i="4"/>
  <c r="L96" i="4"/>
  <c r="L27" i="4"/>
  <c r="L8" i="4"/>
  <c r="L115" i="4"/>
  <c r="L77" i="4"/>
  <c r="L74" i="4"/>
  <c r="L66" i="4"/>
  <c r="L108" i="4"/>
  <c r="L107" i="4" s="1"/>
  <c r="L38" i="4"/>
  <c r="L9" i="4"/>
  <c r="L40" i="4"/>
  <c r="L80" i="4"/>
  <c r="L75" i="4"/>
  <c r="L67" i="4"/>
  <c r="L57" i="4"/>
  <c r="L14" i="4"/>
  <c r="L104" i="4"/>
  <c r="L42" i="4"/>
  <c r="L41" i="4" s="1"/>
  <c r="L17" i="4"/>
  <c r="L54" i="4"/>
  <c r="L11" i="4"/>
  <c r="L13" i="4"/>
  <c r="L53" i="4"/>
  <c r="L49" i="4"/>
  <c r="L16" i="4"/>
  <c r="L10" i="4"/>
  <c r="L14" i="8" s="1"/>
  <c r="L89" i="4"/>
  <c r="L73" i="8" s="1"/>
  <c r="L76" i="4"/>
  <c r="L63" i="8" s="1"/>
  <c r="K59" i="4"/>
  <c r="K81" i="4"/>
  <c r="J84" i="8"/>
  <c r="J85" i="8" s="1"/>
  <c r="J98" i="4"/>
  <c r="K59" i="8"/>
  <c r="K11" i="8"/>
  <c r="K13" i="8" s="1"/>
  <c r="K15" i="8" s="1"/>
  <c r="K16" i="8" s="1"/>
  <c r="L10" i="8"/>
  <c r="K29" i="8"/>
  <c r="K30" i="8" s="1"/>
  <c r="K49" i="8"/>
  <c r="K50" i="8" s="1"/>
  <c r="K52" i="8" s="1"/>
  <c r="K54" i="8" s="1"/>
  <c r="K55" i="8" s="1"/>
  <c r="K39" i="8"/>
  <c r="J43" i="8"/>
  <c r="K69" i="8"/>
  <c r="P12" i="8"/>
  <c r="O21" i="8"/>
  <c r="O31" i="8" s="1"/>
  <c r="O41" i="8" s="1"/>
  <c r="O51" i="8" s="1"/>
  <c r="O61" i="8" s="1"/>
  <c r="O71" i="8" s="1"/>
  <c r="Q9" i="8"/>
  <c r="Q18" i="8" s="1"/>
  <c r="Q28" i="8" s="1"/>
  <c r="Q38" i="8" s="1"/>
  <c r="Q48" i="8" s="1"/>
  <c r="Q58" i="8" s="1"/>
  <c r="Q68" i="8" s="1"/>
  <c r="L89" i="8" l="1"/>
  <c r="L79" i="8"/>
  <c r="L93" i="8"/>
  <c r="L83" i="8"/>
  <c r="J44" i="8"/>
  <c r="J45" i="8" s="1"/>
  <c r="K70" i="8"/>
  <c r="K72" i="8" s="1"/>
  <c r="K74" i="8" s="1"/>
  <c r="K75" i="8" s="1"/>
  <c r="K119" i="8"/>
  <c r="K120" i="8" s="1"/>
  <c r="K122" i="8" s="1"/>
  <c r="K124" i="8" s="1"/>
  <c r="K125" i="8" s="1"/>
  <c r="K60" i="8"/>
  <c r="K62" i="8" s="1"/>
  <c r="K64" i="8" s="1"/>
  <c r="K65" i="8" s="1"/>
  <c r="K109" i="8"/>
  <c r="K110" i="8" s="1"/>
  <c r="K112" i="8" s="1"/>
  <c r="K114" i="8" s="1"/>
  <c r="K115" i="8" s="1"/>
  <c r="K40" i="8"/>
  <c r="K42" i="8" s="1"/>
  <c r="K99" i="8"/>
  <c r="K100" i="8" s="1"/>
  <c r="K102" i="8" s="1"/>
  <c r="K104" i="8" s="1"/>
  <c r="K105" i="8" s="1"/>
  <c r="O98" i="8"/>
  <c r="O108" i="8" s="1"/>
  <c r="O118" i="8" s="1"/>
  <c r="O88" i="8"/>
  <c r="N101" i="8"/>
  <c r="N111" i="8" s="1"/>
  <c r="N121" i="8" s="1"/>
  <c r="N91" i="8"/>
  <c r="K22" i="8"/>
  <c r="K24" i="8" s="1"/>
  <c r="K25" i="8" s="1"/>
  <c r="K32" i="8"/>
  <c r="K34" i="8" s="1"/>
  <c r="K35" i="8" s="1"/>
  <c r="M50" i="4"/>
  <c r="K6" i="4"/>
  <c r="K159" i="4"/>
  <c r="L140" i="4"/>
  <c r="L168" i="4"/>
  <c r="K46" i="4"/>
  <c r="L155" i="4"/>
  <c r="L160" i="4"/>
  <c r="M154" i="4"/>
  <c r="M139" i="4"/>
  <c r="M167" i="4"/>
  <c r="M156" i="4"/>
  <c r="M150" i="4"/>
  <c r="M113" i="8" s="1"/>
  <c r="M148" i="4"/>
  <c r="M133" i="4"/>
  <c r="M161" i="4"/>
  <c r="M141" i="4"/>
  <c r="M169" i="4"/>
  <c r="M153" i="4"/>
  <c r="M151" i="4"/>
  <c r="M138" i="4"/>
  <c r="M166" i="4"/>
  <c r="M102" i="4"/>
  <c r="M21" i="4"/>
  <c r="M20" i="4" s="1"/>
  <c r="M61" i="4"/>
  <c r="M60" i="4" s="1"/>
  <c r="M48" i="4"/>
  <c r="M56" i="4"/>
  <c r="M69" i="4"/>
  <c r="M68" i="4" s="1"/>
  <c r="M29" i="4"/>
  <c r="M28" i="4" s="1"/>
  <c r="L132" i="4"/>
  <c r="K131" i="4"/>
  <c r="L147" i="4"/>
  <c r="L112" i="4"/>
  <c r="L111" i="4" s="1"/>
  <c r="L15" i="4"/>
  <c r="K85" i="4"/>
  <c r="L86" i="4"/>
  <c r="L7" i="4"/>
  <c r="K72" i="4"/>
  <c r="L55" i="4"/>
  <c r="L81" i="4"/>
  <c r="M39" i="4"/>
  <c r="M26" i="4"/>
  <c r="L19" i="4"/>
  <c r="O81" i="8"/>
  <c r="P78" i="8"/>
  <c r="L19" i="8"/>
  <c r="L20" i="8" s="1"/>
  <c r="L90" i="8" s="1"/>
  <c r="L92" i="8" s="1"/>
  <c r="L94" i="8" s="1"/>
  <c r="L95" i="8" s="1"/>
  <c r="L80" i="8"/>
  <c r="L82" i="8" s="1"/>
  <c r="L84" i="8" s="1"/>
  <c r="L85" i="8" s="1"/>
  <c r="L47" i="4"/>
  <c r="L73" i="4"/>
  <c r="L69" i="8"/>
  <c r="L59" i="4"/>
  <c r="L98" i="4"/>
  <c r="L32" i="4"/>
  <c r="L94" i="4"/>
  <c r="N5" i="4"/>
  <c r="M119" i="4"/>
  <c r="M106" i="4"/>
  <c r="M103" i="4"/>
  <c r="M38" i="4"/>
  <c r="M95" i="4"/>
  <c r="M116" i="4"/>
  <c r="M100" i="4"/>
  <c r="M117" i="4"/>
  <c r="M121" i="4"/>
  <c r="M120" i="4" s="1"/>
  <c r="M113" i="4"/>
  <c r="M118" i="4"/>
  <c r="M105" i="4"/>
  <c r="M44" i="4"/>
  <c r="M96" i="4"/>
  <c r="M115" i="4"/>
  <c r="M108" i="4"/>
  <c r="M107" i="4" s="1"/>
  <c r="M40" i="4"/>
  <c r="M104" i="4"/>
  <c r="M82" i="4"/>
  <c r="M77" i="4"/>
  <c r="M74" i="4"/>
  <c r="M66" i="4"/>
  <c r="M11" i="4"/>
  <c r="M79" i="4"/>
  <c r="M54" i="4"/>
  <c r="M49" i="4"/>
  <c r="M93" i="4"/>
  <c r="M92" i="4"/>
  <c r="M16" i="4"/>
  <c r="M13" i="4"/>
  <c r="M88" i="4"/>
  <c r="M87" i="4"/>
  <c r="M80" i="4"/>
  <c r="M75" i="4"/>
  <c r="M67" i="4"/>
  <c r="M57" i="4"/>
  <c r="M53" i="4"/>
  <c r="M42" i="4"/>
  <c r="M41" i="4" s="1"/>
  <c r="M27" i="4"/>
  <c r="M17" i="4"/>
  <c r="M83" i="4"/>
  <c r="M14" i="4"/>
  <c r="M9" i="4"/>
  <c r="M8" i="4"/>
  <c r="M10" i="4"/>
  <c r="M14" i="8" s="1"/>
  <c r="M89" i="4"/>
  <c r="M73" i="8" s="1"/>
  <c r="M76" i="4"/>
  <c r="M63" i="8" s="1"/>
  <c r="M63" i="4"/>
  <c r="M10" i="8"/>
  <c r="L11" i="8"/>
  <c r="L13" i="8" s="1"/>
  <c r="L15" i="8" s="1"/>
  <c r="L16" i="8" s="1"/>
  <c r="L29" i="8"/>
  <c r="L30" i="8" s="1"/>
  <c r="L39" i="8"/>
  <c r="L49" i="8"/>
  <c r="L50" i="8" s="1"/>
  <c r="L52" i="8" s="1"/>
  <c r="L54" i="8" s="1"/>
  <c r="L55" i="8" s="1"/>
  <c r="K43" i="8"/>
  <c r="L59" i="8"/>
  <c r="Q12" i="8"/>
  <c r="P21" i="8"/>
  <c r="P31" i="8" s="1"/>
  <c r="P41" i="8" s="1"/>
  <c r="P51" i="8" s="1"/>
  <c r="P61" i="8" s="1"/>
  <c r="P71" i="8" s="1"/>
  <c r="R9" i="8"/>
  <c r="R18" i="8" s="1"/>
  <c r="R28" i="8" s="1"/>
  <c r="R38" i="8" s="1"/>
  <c r="R48" i="8" s="1"/>
  <c r="R58" i="8" s="1"/>
  <c r="R68" i="8" s="1"/>
  <c r="M89" i="8" l="1"/>
  <c r="M79" i="8"/>
  <c r="M93" i="8"/>
  <c r="M83" i="8"/>
  <c r="L131" i="4"/>
  <c r="K44" i="8"/>
  <c r="K45" i="8" s="1"/>
  <c r="L60" i="8"/>
  <c r="L62" i="8" s="1"/>
  <c r="L64" i="8" s="1"/>
  <c r="L65" i="8" s="1"/>
  <c r="L109" i="8"/>
  <c r="L110" i="8" s="1"/>
  <c r="L112" i="8" s="1"/>
  <c r="L114" i="8" s="1"/>
  <c r="L115" i="8" s="1"/>
  <c r="P98" i="8"/>
  <c r="P108" i="8" s="1"/>
  <c r="P118" i="8" s="1"/>
  <c r="P88" i="8"/>
  <c r="O101" i="8"/>
  <c r="O111" i="8" s="1"/>
  <c r="O121" i="8" s="1"/>
  <c r="O91" i="8"/>
  <c r="L70" i="8"/>
  <c r="L72" i="8" s="1"/>
  <c r="L74" i="8" s="1"/>
  <c r="L75" i="8" s="1"/>
  <c r="L119" i="8"/>
  <c r="L120" i="8" s="1"/>
  <c r="L122" i="8" s="1"/>
  <c r="L124" i="8" s="1"/>
  <c r="L125" i="8" s="1"/>
  <c r="L40" i="8"/>
  <c r="L42" i="8" s="1"/>
  <c r="L99" i="8"/>
  <c r="L100" i="8" s="1"/>
  <c r="L102" i="8" s="1"/>
  <c r="L104" i="8" s="1"/>
  <c r="L105" i="8" s="1"/>
  <c r="L22" i="8"/>
  <c r="L24" i="8" s="1"/>
  <c r="L25" i="8" s="1"/>
  <c r="L32" i="8"/>
  <c r="L34" i="8" s="1"/>
  <c r="L35" i="8" s="1"/>
  <c r="N50" i="4"/>
  <c r="L146" i="4"/>
  <c r="M168" i="4"/>
  <c r="L6" i="4"/>
  <c r="L85" i="4"/>
  <c r="L46" i="4"/>
  <c r="N154" i="4"/>
  <c r="N167" i="4"/>
  <c r="N156" i="4"/>
  <c r="N150" i="4"/>
  <c r="N113" i="8" s="1"/>
  <c r="N148" i="4"/>
  <c r="N133" i="4"/>
  <c r="N161" i="4"/>
  <c r="N141" i="4"/>
  <c r="N169" i="4"/>
  <c r="N153" i="4"/>
  <c r="N151" i="4"/>
  <c r="N138" i="4"/>
  <c r="N166" i="4"/>
  <c r="N139" i="4"/>
  <c r="N102" i="4"/>
  <c r="N21" i="4"/>
  <c r="N20" i="4" s="1"/>
  <c r="N61" i="4"/>
  <c r="N60" i="4" s="1"/>
  <c r="N48" i="4"/>
  <c r="N29" i="4"/>
  <c r="N28" i="4" s="1"/>
  <c r="N56" i="4"/>
  <c r="N69" i="4"/>
  <c r="N68" i="4" s="1"/>
  <c r="M147" i="4"/>
  <c r="M140" i="4"/>
  <c r="M160" i="4"/>
  <c r="L159" i="4"/>
  <c r="M132" i="4"/>
  <c r="M155" i="4"/>
  <c r="M112" i="4"/>
  <c r="M111" i="4" s="1"/>
  <c r="G25" i="6" s="1"/>
  <c r="M7" i="4"/>
  <c r="L72" i="4"/>
  <c r="M19" i="4"/>
  <c r="G11" i="6" s="1"/>
  <c r="M47" i="4"/>
  <c r="M55" i="4"/>
  <c r="M19" i="8"/>
  <c r="M20" i="8" s="1"/>
  <c r="M90" i="8" s="1"/>
  <c r="M92" i="8" s="1"/>
  <c r="M94" i="8" s="1"/>
  <c r="M95" i="8" s="1"/>
  <c r="O25" i="6" s="1"/>
  <c r="N39" i="4"/>
  <c r="N26" i="4"/>
  <c r="M86" i="4"/>
  <c r="P81" i="8"/>
  <c r="Q78" i="8"/>
  <c r="M80" i="8"/>
  <c r="M82" i="8" s="1"/>
  <c r="M84" i="8" s="1"/>
  <c r="M85" i="8" s="1"/>
  <c r="O23" i="6" s="1"/>
  <c r="M99" i="4"/>
  <c r="M73" i="4"/>
  <c r="M94" i="4"/>
  <c r="M15" i="4"/>
  <c r="M69" i="8"/>
  <c r="M81" i="4"/>
  <c r="M32" i="4"/>
  <c r="G13" i="6" s="1"/>
  <c r="O5" i="4"/>
  <c r="N104" i="4"/>
  <c r="N116" i="4"/>
  <c r="N100" i="4"/>
  <c r="N99" i="4" s="1"/>
  <c r="N38" i="4"/>
  <c r="N121" i="4"/>
  <c r="N120" i="4" s="1"/>
  <c r="N113" i="4"/>
  <c r="N92" i="4"/>
  <c r="N87" i="4"/>
  <c r="N83" i="4"/>
  <c r="N79" i="4"/>
  <c r="N77" i="4"/>
  <c r="N118" i="4"/>
  <c r="N105" i="4"/>
  <c r="N117" i="4"/>
  <c r="N115" i="4"/>
  <c r="N108" i="4"/>
  <c r="N107" i="4" s="1"/>
  <c r="N40" i="4"/>
  <c r="N44" i="4"/>
  <c r="N80" i="4"/>
  <c r="N54" i="4"/>
  <c r="N49" i="4"/>
  <c r="N14" i="4"/>
  <c r="N106" i="4"/>
  <c r="N93" i="4"/>
  <c r="N88" i="4"/>
  <c r="N75" i="4"/>
  <c r="N67" i="4"/>
  <c r="N57" i="4"/>
  <c r="N53" i="4"/>
  <c r="N42" i="4"/>
  <c r="N41" i="4" s="1"/>
  <c r="N16" i="4"/>
  <c r="N13" i="4"/>
  <c r="N103" i="4"/>
  <c r="N96" i="4"/>
  <c r="N66" i="4"/>
  <c r="N11" i="4"/>
  <c r="N74" i="4"/>
  <c r="N17" i="4"/>
  <c r="N9" i="4"/>
  <c r="N119" i="4"/>
  <c r="N82" i="4"/>
  <c r="N95" i="4"/>
  <c r="N27" i="4"/>
  <c r="N8" i="4"/>
  <c r="N89" i="4"/>
  <c r="N73" i="8" s="1"/>
  <c r="N10" i="4"/>
  <c r="N14" i="8" s="1"/>
  <c r="N63" i="4"/>
  <c r="N76" i="4"/>
  <c r="N63" i="8" s="1"/>
  <c r="N23" i="4"/>
  <c r="M53" i="8"/>
  <c r="M59" i="4"/>
  <c r="M59" i="8"/>
  <c r="L43" i="8"/>
  <c r="M6" i="4"/>
  <c r="G9" i="6" s="1"/>
  <c r="N10" i="8"/>
  <c r="M11" i="8"/>
  <c r="M13" i="8" s="1"/>
  <c r="M15" i="8" s="1"/>
  <c r="M16" i="8" s="1"/>
  <c r="O9" i="6" s="1"/>
  <c r="M49" i="8"/>
  <c r="M50" i="8" s="1"/>
  <c r="M52" i="8" s="1"/>
  <c r="M39" i="8"/>
  <c r="M29" i="8"/>
  <c r="M30" i="8" s="1"/>
  <c r="R78" i="8"/>
  <c r="R12" i="8"/>
  <c r="Q21" i="8"/>
  <c r="Q31" i="8" s="1"/>
  <c r="Q41" i="8" s="1"/>
  <c r="Q51" i="8" s="1"/>
  <c r="Q61" i="8" s="1"/>
  <c r="Q71" i="8" s="1"/>
  <c r="S9" i="8"/>
  <c r="S18" i="8" s="1"/>
  <c r="S28" i="8" s="1"/>
  <c r="S38" i="8" s="1"/>
  <c r="S48" i="8" s="1"/>
  <c r="S58" i="8" s="1"/>
  <c r="S68" i="8" s="1"/>
  <c r="N89" i="8" l="1"/>
  <c r="N79" i="8"/>
  <c r="N93" i="8"/>
  <c r="N83" i="8"/>
  <c r="M159" i="4"/>
  <c r="G31" i="6" s="1"/>
  <c r="G32" i="6" s="1"/>
  <c r="L44" i="8"/>
  <c r="L45" i="8" s="1"/>
  <c r="M70" i="8"/>
  <c r="M72" i="8" s="1"/>
  <c r="M74" i="8" s="1"/>
  <c r="M75" i="8" s="1"/>
  <c r="O21" i="6" s="1"/>
  <c r="O22" i="6" s="1"/>
  <c r="M119" i="8"/>
  <c r="M120" i="8" s="1"/>
  <c r="M122" i="8" s="1"/>
  <c r="M124" i="8" s="1"/>
  <c r="M125" i="8" s="1"/>
  <c r="O31" i="6" s="1"/>
  <c r="O32" i="6" s="1"/>
  <c r="P101" i="8"/>
  <c r="P111" i="8" s="1"/>
  <c r="P121" i="8" s="1"/>
  <c r="P91" i="8"/>
  <c r="M60" i="8"/>
  <c r="M62" i="8" s="1"/>
  <c r="M64" i="8" s="1"/>
  <c r="M65" i="8" s="1"/>
  <c r="O19" i="6" s="1"/>
  <c r="O20" i="6" s="1"/>
  <c r="M109" i="8"/>
  <c r="M110" i="8" s="1"/>
  <c r="M112" i="8" s="1"/>
  <c r="M114" i="8" s="1"/>
  <c r="M115" i="8" s="1"/>
  <c r="O29" i="6" s="1"/>
  <c r="O30" i="6" s="1"/>
  <c r="Q98" i="8"/>
  <c r="Q108" i="8" s="1"/>
  <c r="Q118" i="8" s="1"/>
  <c r="Q88" i="8"/>
  <c r="R98" i="8"/>
  <c r="R108" i="8" s="1"/>
  <c r="R118" i="8" s="1"/>
  <c r="R88" i="8"/>
  <c r="M40" i="8"/>
  <c r="M42" i="8" s="1"/>
  <c r="M99" i="8"/>
  <c r="M100" i="8" s="1"/>
  <c r="M102" i="8" s="1"/>
  <c r="M104" i="8" s="1"/>
  <c r="M105" i="8" s="1"/>
  <c r="M22" i="8"/>
  <c r="M24" i="8" s="1"/>
  <c r="M25" i="8" s="1"/>
  <c r="O11" i="6" s="1"/>
  <c r="M32" i="8"/>
  <c r="M34" i="8" s="1"/>
  <c r="M35" i="8" s="1"/>
  <c r="O13" i="6" s="1"/>
  <c r="O14" i="6" s="1"/>
  <c r="O50" i="4"/>
  <c r="N160" i="4"/>
  <c r="N147" i="4"/>
  <c r="N155" i="4"/>
  <c r="O139" i="4"/>
  <c r="O167" i="4"/>
  <c r="O156" i="4"/>
  <c r="O150" i="4"/>
  <c r="O113" i="8" s="1"/>
  <c r="O148" i="4"/>
  <c r="O161" i="4"/>
  <c r="O141" i="4"/>
  <c r="O169" i="4"/>
  <c r="O153" i="4"/>
  <c r="O151" i="4"/>
  <c r="O138" i="4"/>
  <c r="O166" i="4"/>
  <c r="O133" i="4"/>
  <c r="O154" i="4"/>
  <c r="O102" i="4"/>
  <c r="O48" i="4"/>
  <c r="O21" i="4"/>
  <c r="O20" i="4" s="1"/>
  <c r="O61" i="4"/>
  <c r="O60" i="4" s="1"/>
  <c r="O29" i="4"/>
  <c r="O28" i="4" s="1"/>
  <c r="O56" i="4"/>
  <c r="O69" i="4"/>
  <c r="O68" i="4" s="1"/>
  <c r="N168" i="4"/>
  <c r="M131" i="4"/>
  <c r="G27" i="6" s="1"/>
  <c r="G28" i="6" s="1"/>
  <c r="M146" i="4"/>
  <c r="G29" i="6" s="1"/>
  <c r="G30" i="6" s="1"/>
  <c r="N140" i="4"/>
  <c r="N55" i="4"/>
  <c r="N132" i="4"/>
  <c r="N112" i="4"/>
  <c r="N111" i="4" s="1"/>
  <c r="M46" i="4"/>
  <c r="G15" i="6" s="1"/>
  <c r="G16" i="6" s="1"/>
  <c r="N94" i="4"/>
  <c r="N7" i="4"/>
  <c r="M85" i="4"/>
  <c r="G21" i="6" s="1"/>
  <c r="G22" i="6" s="1"/>
  <c r="N86" i="4"/>
  <c r="O26" i="4"/>
  <c r="O39" i="4"/>
  <c r="N73" i="4"/>
  <c r="M72" i="4"/>
  <c r="G19" i="6" s="1"/>
  <c r="G20" i="6" s="1"/>
  <c r="N15" i="4"/>
  <c r="Q81" i="8"/>
  <c r="M54" i="8"/>
  <c r="M55" i="8" s="1"/>
  <c r="O17" i="6" s="1"/>
  <c r="O18" i="6" s="1"/>
  <c r="O24" i="6"/>
  <c r="N80" i="8"/>
  <c r="N82" i="8" s="1"/>
  <c r="N84" i="8" s="1"/>
  <c r="N85" i="8" s="1"/>
  <c r="N47" i="4"/>
  <c r="P5" i="4"/>
  <c r="O104" i="4"/>
  <c r="O121" i="4"/>
  <c r="O120" i="4" s="1"/>
  <c r="O113" i="4"/>
  <c r="O92" i="4"/>
  <c r="O87" i="4"/>
  <c r="O83" i="4"/>
  <c r="O79" i="4"/>
  <c r="O118" i="4"/>
  <c r="O105" i="4"/>
  <c r="O38" i="4"/>
  <c r="O96" i="4"/>
  <c r="O115" i="4"/>
  <c r="O108" i="4"/>
  <c r="O107" i="4" s="1"/>
  <c r="O40" i="4"/>
  <c r="O80" i="4"/>
  <c r="O117" i="4"/>
  <c r="O93" i="4"/>
  <c r="O88" i="4"/>
  <c r="O82" i="4"/>
  <c r="O106" i="4"/>
  <c r="O17" i="4"/>
  <c r="O75" i="4"/>
  <c r="O116" i="4"/>
  <c r="O53" i="4"/>
  <c r="O42" i="4"/>
  <c r="O41" i="4" s="1"/>
  <c r="O8" i="4"/>
  <c r="O103" i="4"/>
  <c r="O100" i="4"/>
  <c r="O99" i="4" s="1"/>
  <c r="O95" i="4"/>
  <c r="O27" i="4"/>
  <c r="O57" i="4"/>
  <c r="O13" i="4"/>
  <c r="O77" i="4"/>
  <c r="O74" i="4"/>
  <c r="O44" i="4"/>
  <c r="O16" i="4"/>
  <c r="O119" i="4"/>
  <c r="O14" i="4"/>
  <c r="O49" i="4"/>
  <c r="O66" i="4"/>
  <c r="O54" i="4"/>
  <c r="O11" i="4"/>
  <c r="O9" i="4"/>
  <c r="O67" i="4"/>
  <c r="O89" i="4"/>
  <c r="O73" i="8" s="1"/>
  <c r="O10" i="4"/>
  <c r="O14" i="8" s="1"/>
  <c r="O63" i="4"/>
  <c r="O23" i="4"/>
  <c r="O76" i="4"/>
  <c r="O63" i="8" s="1"/>
  <c r="G26" i="6"/>
  <c r="N81" i="4"/>
  <c r="N69" i="8"/>
  <c r="N59" i="4"/>
  <c r="N53" i="8"/>
  <c r="N19" i="4"/>
  <c r="M98" i="4"/>
  <c r="N32" i="4"/>
  <c r="N19" i="8"/>
  <c r="N20" i="8" s="1"/>
  <c r="N90" i="8" s="1"/>
  <c r="N92" i="8" s="1"/>
  <c r="N94" i="8" s="1"/>
  <c r="N95" i="8" s="1"/>
  <c r="N98" i="4"/>
  <c r="N59" i="8"/>
  <c r="M43" i="8"/>
  <c r="M44" i="8" s="1"/>
  <c r="M45" i="8" s="1"/>
  <c r="O15" i="6" s="1"/>
  <c r="O16" i="6" s="1"/>
  <c r="N11" i="8"/>
  <c r="N13" i="8" s="1"/>
  <c r="N15" i="8" s="1"/>
  <c r="N16" i="8" s="1"/>
  <c r="O10" i="8"/>
  <c r="N49" i="8"/>
  <c r="N50" i="8" s="1"/>
  <c r="N52" i="8" s="1"/>
  <c r="N39" i="8"/>
  <c r="N29" i="8"/>
  <c r="N30" i="8" s="1"/>
  <c r="G14" i="6"/>
  <c r="G12" i="6"/>
  <c r="G17" i="6"/>
  <c r="G18" i="6" s="1"/>
  <c r="S12" i="8"/>
  <c r="R21" i="8"/>
  <c r="R31" i="8" s="1"/>
  <c r="R41" i="8" s="1"/>
  <c r="R51" i="8" s="1"/>
  <c r="R61" i="8" s="1"/>
  <c r="R71" i="8" s="1"/>
  <c r="T9" i="8"/>
  <c r="T18" i="8" s="1"/>
  <c r="T28" i="8" s="1"/>
  <c r="T38" i="8" s="1"/>
  <c r="T48" i="8" s="1"/>
  <c r="T58" i="8" s="1"/>
  <c r="T68" i="8" s="1"/>
  <c r="O89" i="8" l="1"/>
  <c r="O79" i="8"/>
  <c r="O93" i="8"/>
  <c r="O83" i="8"/>
  <c r="O26" i="6"/>
  <c r="O27" i="6"/>
  <c r="O28" i="6" s="1"/>
  <c r="O12" i="6"/>
  <c r="N60" i="8"/>
  <c r="N62" i="8" s="1"/>
  <c r="N64" i="8" s="1"/>
  <c r="N65" i="8" s="1"/>
  <c r="N109" i="8"/>
  <c r="N110" i="8" s="1"/>
  <c r="N112" i="8" s="1"/>
  <c r="N114" i="8" s="1"/>
  <c r="N115" i="8" s="1"/>
  <c r="N70" i="8"/>
  <c r="N72" i="8" s="1"/>
  <c r="N74" i="8" s="1"/>
  <c r="N75" i="8" s="1"/>
  <c r="N119" i="8"/>
  <c r="N120" i="8" s="1"/>
  <c r="N122" i="8" s="1"/>
  <c r="N124" i="8" s="1"/>
  <c r="N125" i="8" s="1"/>
  <c r="Q101" i="8"/>
  <c r="Q111" i="8" s="1"/>
  <c r="Q121" i="8" s="1"/>
  <c r="Q91" i="8"/>
  <c r="N40" i="8"/>
  <c r="N42" i="8" s="1"/>
  <c r="N99" i="8"/>
  <c r="N100" i="8" s="1"/>
  <c r="N102" i="8" s="1"/>
  <c r="N104" i="8" s="1"/>
  <c r="N105" i="8" s="1"/>
  <c r="N22" i="8"/>
  <c r="N23" i="8" s="1"/>
  <c r="N24" i="8" s="1"/>
  <c r="N25" i="8" s="1"/>
  <c r="N32" i="8"/>
  <c r="N34" i="8" s="1"/>
  <c r="N35" i="8" s="1"/>
  <c r="N159" i="4"/>
  <c r="P50" i="4"/>
  <c r="N146" i="4"/>
  <c r="O155" i="4"/>
  <c r="O168" i="4"/>
  <c r="O140" i="4"/>
  <c r="N72" i="4"/>
  <c r="N131" i="4"/>
  <c r="O132" i="4"/>
  <c r="O147" i="4"/>
  <c r="N85" i="4"/>
  <c r="P167" i="4"/>
  <c r="P156" i="4"/>
  <c r="P150" i="4"/>
  <c r="P113" i="8" s="1"/>
  <c r="P148" i="4"/>
  <c r="P161" i="4"/>
  <c r="P141" i="4"/>
  <c r="P169" i="4"/>
  <c r="P153" i="4"/>
  <c r="P151" i="4"/>
  <c r="P138" i="4"/>
  <c r="P166" i="4"/>
  <c r="P154" i="4"/>
  <c r="P133" i="4"/>
  <c r="P139" i="4"/>
  <c r="P102" i="4"/>
  <c r="P61" i="4"/>
  <c r="P60" i="4" s="1"/>
  <c r="P48" i="4"/>
  <c r="P21" i="4"/>
  <c r="P20" i="4" s="1"/>
  <c r="P56" i="4"/>
  <c r="P69" i="4"/>
  <c r="P68" i="4" s="1"/>
  <c r="P29" i="4"/>
  <c r="P28" i="4" s="1"/>
  <c r="O160" i="4"/>
  <c r="N46" i="4"/>
  <c r="O15" i="4"/>
  <c r="O7" i="4"/>
  <c r="O112" i="4"/>
  <c r="O111" i="4" s="1"/>
  <c r="N6" i="4"/>
  <c r="O81" i="4"/>
  <c r="O55" i="4"/>
  <c r="P39" i="4"/>
  <c r="P26" i="4"/>
  <c r="O94" i="4"/>
  <c r="N54" i="8"/>
  <c r="N55" i="8" s="1"/>
  <c r="R81" i="8"/>
  <c r="T78" i="8"/>
  <c r="S78" i="8"/>
  <c r="O80" i="8"/>
  <c r="O82" i="8" s="1"/>
  <c r="O32" i="4"/>
  <c r="O19" i="4"/>
  <c r="O73" i="4"/>
  <c r="O98" i="4"/>
  <c r="Q5" i="4"/>
  <c r="P121" i="4"/>
  <c r="P120" i="4" s="1"/>
  <c r="P113" i="4"/>
  <c r="P92" i="4"/>
  <c r="P87" i="4"/>
  <c r="P83" i="4"/>
  <c r="P79" i="4"/>
  <c r="P118" i="4"/>
  <c r="P105" i="4"/>
  <c r="P96" i="4"/>
  <c r="P104" i="4"/>
  <c r="P115" i="4"/>
  <c r="P108" i="4"/>
  <c r="P107" i="4" s="1"/>
  <c r="P40" i="4"/>
  <c r="P38" i="4"/>
  <c r="P93" i="4"/>
  <c r="P88" i="4"/>
  <c r="P82" i="4"/>
  <c r="P119" i="4"/>
  <c r="P106" i="4"/>
  <c r="P103" i="4"/>
  <c r="P95" i="4"/>
  <c r="P9" i="4"/>
  <c r="P75" i="4"/>
  <c r="P67" i="4"/>
  <c r="P57" i="4"/>
  <c r="P17" i="4"/>
  <c r="P116" i="4"/>
  <c r="P117" i="4"/>
  <c r="P100" i="4"/>
  <c r="P99" i="4" s="1"/>
  <c r="P80" i="4"/>
  <c r="P11" i="4"/>
  <c r="P27" i="4"/>
  <c r="P8" i="4"/>
  <c r="P74" i="4"/>
  <c r="P66" i="4"/>
  <c r="P44" i="4"/>
  <c r="P77" i="4"/>
  <c r="P42" i="4"/>
  <c r="P41" i="4" s="1"/>
  <c r="P16" i="4"/>
  <c r="P13" i="4"/>
  <c r="P14" i="4"/>
  <c r="P53" i="4"/>
  <c r="P49" i="4"/>
  <c r="P54" i="4"/>
  <c r="P10" i="4"/>
  <c r="P14" i="8" s="1"/>
  <c r="P89" i="4"/>
  <c r="P73" i="8" s="1"/>
  <c r="P63" i="4"/>
  <c r="P76" i="4"/>
  <c r="P63" i="8" s="1"/>
  <c r="P23" i="4"/>
  <c r="O59" i="4"/>
  <c r="O19" i="8"/>
  <c r="O20" i="8" s="1"/>
  <c r="O90" i="8" s="1"/>
  <c r="O92" i="8" s="1"/>
  <c r="O94" i="8" s="1"/>
  <c r="O95" i="8" s="1"/>
  <c r="O86" i="4"/>
  <c r="O69" i="8"/>
  <c r="G23" i="6"/>
  <c r="G24" i="6" s="1"/>
  <c r="O47" i="4"/>
  <c r="P10" i="8"/>
  <c r="O11" i="8"/>
  <c r="O13" i="8" s="1"/>
  <c r="O15" i="8" s="1"/>
  <c r="O16" i="8" s="1"/>
  <c r="O49" i="8"/>
  <c r="O50" i="8" s="1"/>
  <c r="O52" i="8" s="1"/>
  <c r="O53" i="8" s="1"/>
  <c r="O54" i="8" s="1"/>
  <c r="O55" i="8" s="1"/>
  <c r="O39" i="8"/>
  <c r="O29" i="8"/>
  <c r="O30" i="8" s="1"/>
  <c r="N43" i="8"/>
  <c r="O59" i="8"/>
  <c r="T12" i="8"/>
  <c r="S21" i="8"/>
  <c r="S31" i="8" s="1"/>
  <c r="S41" i="8" s="1"/>
  <c r="S51" i="8" s="1"/>
  <c r="S61" i="8" s="1"/>
  <c r="S71" i="8" s="1"/>
  <c r="U9" i="8"/>
  <c r="U18" i="8" s="1"/>
  <c r="U28" i="8" s="1"/>
  <c r="U38" i="8" s="1"/>
  <c r="U48" i="8" s="1"/>
  <c r="U58" i="8" s="1"/>
  <c r="U68" i="8" s="1"/>
  <c r="P89" i="8" l="1"/>
  <c r="P79" i="8"/>
  <c r="P93" i="8"/>
  <c r="P83" i="8"/>
  <c r="O84" i="8"/>
  <c r="O85" i="8" s="1"/>
  <c r="S98" i="8"/>
  <c r="S108" i="8" s="1"/>
  <c r="S118" i="8" s="1"/>
  <c r="S88" i="8"/>
  <c r="R101" i="8"/>
  <c r="R111" i="8" s="1"/>
  <c r="R121" i="8" s="1"/>
  <c r="R91" i="8"/>
  <c r="O60" i="8"/>
  <c r="O62" i="8" s="1"/>
  <c r="O64" i="8" s="1"/>
  <c r="O65" i="8" s="1"/>
  <c r="O109" i="8"/>
  <c r="O110" i="8" s="1"/>
  <c r="O112" i="8" s="1"/>
  <c r="O114" i="8" s="1"/>
  <c r="O115" i="8" s="1"/>
  <c r="O40" i="8"/>
  <c r="O42" i="8" s="1"/>
  <c r="O99" i="8"/>
  <c r="O100" i="8" s="1"/>
  <c r="O102" i="8" s="1"/>
  <c r="O104" i="8" s="1"/>
  <c r="O105" i="8" s="1"/>
  <c r="T98" i="8"/>
  <c r="T108" i="8" s="1"/>
  <c r="T118" i="8" s="1"/>
  <c r="T88" i="8"/>
  <c r="N44" i="8"/>
  <c r="N45" i="8" s="1"/>
  <c r="O70" i="8"/>
  <c r="O72" i="8" s="1"/>
  <c r="O74" i="8" s="1"/>
  <c r="O75" i="8" s="1"/>
  <c r="O119" i="8"/>
  <c r="O32" i="8"/>
  <c r="O34" i="8" s="1"/>
  <c r="O35" i="8" s="1"/>
  <c r="O120" i="8"/>
  <c r="O122" i="8" s="1"/>
  <c r="O124" i="8" s="1"/>
  <c r="O125" i="8" s="1"/>
  <c r="O22" i="8"/>
  <c r="O23" i="8" s="1"/>
  <c r="O24" i="8" s="1"/>
  <c r="O25" i="8" s="1"/>
  <c r="O159" i="4"/>
  <c r="Q50" i="4"/>
  <c r="O146" i="4"/>
  <c r="O131" i="4"/>
  <c r="O72" i="4"/>
  <c r="P168" i="4"/>
  <c r="O6" i="4"/>
  <c r="P132" i="4"/>
  <c r="P147" i="4"/>
  <c r="P140" i="4"/>
  <c r="P160" i="4"/>
  <c r="P155" i="4"/>
  <c r="Q148" i="4"/>
  <c r="Q133" i="4"/>
  <c r="Q161" i="4"/>
  <c r="Q160" i="4" s="1"/>
  <c r="Q169" i="4"/>
  <c r="Q153" i="4"/>
  <c r="Q151" i="4"/>
  <c r="Q138" i="4"/>
  <c r="Q166" i="4"/>
  <c r="Q154" i="4"/>
  <c r="Q139" i="4"/>
  <c r="Q167" i="4"/>
  <c r="Q156" i="4"/>
  <c r="Q150" i="4"/>
  <c r="Q113" i="8" s="1"/>
  <c r="Q141" i="4"/>
  <c r="Q140" i="4" s="1"/>
  <c r="Q102" i="4"/>
  <c r="Q61" i="4"/>
  <c r="Q60" i="4" s="1"/>
  <c r="Q48" i="4"/>
  <c r="Q21" i="4"/>
  <c r="Q20" i="4" s="1"/>
  <c r="Q56" i="4"/>
  <c r="Q29" i="4"/>
  <c r="Q28" i="4" s="1"/>
  <c r="Q69" i="4"/>
  <c r="Q68" i="4" s="1"/>
  <c r="P112" i="4"/>
  <c r="P111" i="4" s="1"/>
  <c r="O85" i="4"/>
  <c r="O46" i="4"/>
  <c r="P7" i="4"/>
  <c r="P15" i="4"/>
  <c r="Q39" i="4"/>
  <c r="Q26" i="4"/>
  <c r="P55" i="4"/>
  <c r="P94" i="4"/>
  <c r="P32" i="4"/>
  <c r="P73" i="4"/>
  <c r="P19" i="8"/>
  <c r="P20" i="8" s="1"/>
  <c r="P90" i="8" s="1"/>
  <c r="P92" i="8" s="1"/>
  <c r="P94" i="8" s="1"/>
  <c r="P95" i="8" s="1"/>
  <c r="S81" i="8"/>
  <c r="P59" i="8"/>
  <c r="P80" i="8"/>
  <c r="P82" i="8" s="1"/>
  <c r="P84" i="8" s="1"/>
  <c r="P85" i="8" s="1"/>
  <c r="R5" i="4"/>
  <c r="Q118" i="4"/>
  <c r="Q105" i="4"/>
  <c r="Q44" i="4"/>
  <c r="Q96" i="4"/>
  <c r="Q115" i="4"/>
  <c r="Q108" i="4"/>
  <c r="Q107" i="4" s="1"/>
  <c r="Q40" i="4"/>
  <c r="Q80" i="4"/>
  <c r="Q104" i="4"/>
  <c r="Q119" i="4"/>
  <c r="Q106" i="4"/>
  <c r="Q103" i="4"/>
  <c r="Q38" i="4"/>
  <c r="Q95" i="4"/>
  <c r="Q116" i="4"/>
  <c r="Q100" i="4"/>
  <c r="Q99" i="4" s="1"/>
  <c r="Q79" i="4"/>
  <c r="Q75" i="4"/>
  <c r="Q67" i="4"/>
  <c r="Q57" i="4"/>
  <c r="Q93" i="4"/>
  <c r="Q53" i="4"/>
  <c r="Q42" i="4"/>
  <c r="Q41" i="4" s="1"/>
  <c r="Q92" i="4"/>
  <c r="Q88" i="4"/>
  <c r="Q87" i="4"/>
  <c r="Q27" i="4"/>
  <c r="Q14" i="4"/>
  <c r="Q117" i="4"/>
  <c r="Q74" i="4"/>
  <c r="Q66" i="4"/>
  <c r="Q11" i="4"/>
  <c r="Q121" i="4"/>
  <c r="Q120" i="4" s="1"/>
  <c r="Q77" i="4"/>
  <c r="Q54" i="4"/>
  <c r="Q49" i="4"/>
  <c r="Q8" i="4"/>
  <c r="Q13" i="4"/>
  <c r="Q83" i="4"/>
  <c r="Q16" i="4"/>
  <c r="Q9" i="4"/>
  <c r="Q82" i="4"/>
  <c r="Q17" i="4"/>
  <c r="Q113" i="4"/>
  <c r="Q10" i="4"/>
  <c r="Q14" i="8" s="1"/>
  <c r="Q89" i="4"/>
  <c r="Q73" i="8" s="1"/>
  <c r="Q76" i="4"/>
  <c r="Q63" i="8" s="1"/>
  <c r="Q63" i="4"/>
  <c r="Q23" i="4"/>
  <c r="P69" i="8"/>
  <c r="P19" i="4"/>
  <c r="P86" i="4"/>
  <c r="P81" i="4"/>
  <c r="P98" i="4"/>
  <c r="P59" i="4"/>
  <c r="P47" i="4"/>
  <c r="P11" i="8"/>
  <c r="P13" i="8" s="1"/>
  <c r="P15" i="8" s="1"/>
  <c r="P16" i="8" s="1"/>
  <c r="Q10" i="8"/>
  <c r="P29" i="8"/>
  <c r="P30" i="8" s="1"/>
  <c r="P49" i="8"/>
  <c r="P50" i="8" s="1"/>
  <c r="P52" i="8" s="1"/>
  <c r="P53" i="8" s="1"/>
  <c r="P54" i="8" s="1"/>
  <c r="P55" i="8" s="1"/>
  <c r="P39" i="8"/>
  <c r="O43" i="8"/>
  <c r="U78" i="8"/>
  <c r="U12" i="8"/>
  <c r="T21" i="8"/>
  <c r="T31" i="8" s="1"/>
  <c r="T41" i="8" s="1"/>
  <c r="T51" i="8" s="1"/>
  <c r="T61" i="8" s="1"/>
  <c r="T71" i="8" s="1"/>
  <c r="V9" i="8"/>
  <c r="V18" i="8" s="1"/>
  <c r="V28" i="8" s="1"/>
  <c r="V38" i="8" s="1"/>
  <c r="V48" i="8" s="1"/>
  <c r="V58" i="8" s="1"/>
  <c r="V68" i="8" s="1"/>
  <c r="Q93" i="8" l="1"/>
  <c r="Q83" i="8"/>
  <c r="Q89" i="8"/>
  <c r="Q79" i="8"/>
  <c r="U98" i="8"/>
  <c r="U108" i="8" s="1"/>
  <c r="U118" i="8" s="1"/>
  <c r="U88" i="8"/>
  <c r="O44" i="8"/>
  <c r="O45" i="8" s="1"/>
  <c r="P40" i="8"/>
  <c r="P42" i="8" s="1"/>
  <c r="P99" i="8"/>
  <c r="P100" i="8" s="1"/>
  <c r="P102" i="8" s="1"/>
  <c r="P104" i="8" s="1"/>
  <c r="P105" i="8" s="1"/>
  <c r="P60" i="8"/>
  <c r="P62" i="8" s="1"/>
  <c r="P64" i="8" s="1"/>
  <c r="P65" i="8" s="1"/>
  <c r="P109" i="8"/>
  <c r="P110" i="8" s="1"/>
  <c r="P112" i="8" s="1"/>
  <c r="P114" i="8" s="1"/>
  <c r="P115" i="8" s="1"/>
  <c r="P70" i="8"/>
  <c r="P72" i="8" s="1"/>
  <c r="P74" i="8" s="1"/>
  <c r="P75" i="8" s="1"/>
  <c r="P119" i="8"/>
  <c r="P120" i="8" s="1"/>
  <c r="P122" i="8" s="1"/>
  <c r="P124" i="8" s="1"/>
  <c r="P125" i="8" s="1"/>
  <c r="S101" i="8"/>
  <c r="S111" i="8" s="1"/>
  <c r="S121" i="8" s="1"/>
  <c r="S91" i="8"/>
  <c r="P22" i="8"/>
  <c r="P23" i="8" s="1"/>
  <c r="P24" i="8" s="1"/>
  <c r="P25" i="8" s="1"/>
  <c r="P32" i="8"/>
  <c r="P34" i="8" s="1"/>
  <c r="P35" i="8" s="1"/>
  <c r="R50" i="4"/>
  <c r="P159" i="4"/>
  <c r="P131" i="4"/>
  <c r="P46" i="4"/>
  <c r="P6" i="4"/>
  <c r="Q155" i="4"/>
  <c r="R161" i="4"/>
  <c r="R141" i="4"/>
  <c r="R169" i="4"/>
  <c r="R153" i="4"/>
  <c r="R151" i="4"/>
  <c r="R166" i="4"/>
  <c r="R154" i="4"/>
  <c r="R139" i="4"/>
  <c r="R167" i="4"/>
  <c r="R156" i="4"/>
  <c r="R150" i="4"/>
  <c r="R113" i="8" s="1"/>
  <c r="R138" i="4"/>
  <c r="R148" i="4"/>
  <c r="R133" i="4"/>
  <c r="R102" i="4"/>
  <c r="R48" i="4"/>
  <c r="R61" i="4"/>
  <c r="R60" i="4" s="1"/>
  <c r="R21" i="4"/>
  <c r="R20" i="4" s="1"/>
  <c r="R29" i="4"/>
  <c r="R28" i="4" s="1"/>
  <c r="R56" i="4"/>
  <c r="R69" i="4"/>
  <c r="R68" i="4" s="1"/>
  <c r="Q147" i="4"/>
  <c r="Q168" i="4"/>
  <c r="Q159" i="4" s="1"/>
  <c r="Q132" i="4"/>
  <c r="Q131" i="4" s="1"/>
  <c r="P146" i="4"/>
  <c r="Q112" i="4"/>
  <c r="Q111" i="4" s="1"/>
  <c r="P85" i="4"/>
  <c r="Q19" i="8"/>
  <c r="Q20" i="8" s="1"/>
  <c r="Q90" i="8" s="1"/>
  <c r="Q92" i="8" s="1"/>
  <c r="Q94" i="8" s="1"/>
  <c r="Q95" i="8" s="1"/>
  <c r="Q86" i="4"/>
  <c r="P72" i="4"/>
  <c r="Q15" i="4"/>
  <c r="Q59" i="4"/>
  <c r="Q7" i="4"/>
  <c r="Q73" i="4"/>
  <c r="R26" i="4"/>
  <c r="R39" i="4"/>
  <c r="Q32" i="4"/>
  <c r="T81" i="8"/>
  <c r="Q80" i="8"/>
  <c r="Q82" i="8" s="1"/>
  <c r="Q84" i="8" s="1"/>
  <c r="Q85" i="8" s="1"/>
  <c r="Q55" i="4"/>
  <c r="Q19" i="4"/>
  <c r="Q81" i="4"/>
  <c r="Q98" i="4"/>
  <c r="Q47" i="4"/>
  <c r="S5" i="4"/>
  <c r="R117" i="4"/>
  <c r="R115" i="4"/>
  <c r="R108" i="4"/>
  <c r="R107" i="4" s="1"/>
  <c r="R40" i="4"/>
  <c r="R44" i="4"/>
  <c r="R80" i="4"/>
  <c r="R93" i="4"/>
  <c r="R88" i="4"/>
  <c r="R82" i="4"/>
  <c r="R119" i="4"/>
  <c r="R106" i="4"/>
  <c r="R103" i="4"/>
  <c r="R104" i="4"/>
  <c r="R116" i="4"/>
  <c r="R100" i="4"/>
  <c r="R99" i="4" s="1"/>
  <c r="R38" i="4"/>
  <c r="R53" i="4"/>
  <c r="R42" i="4"/>
  <c r="R41" i="4" s="1"/>
  <c r="R16" i="4"/>
  <c r="R13" i="4"/>
  <c r="R92" i="4"/>
  <c r="R87" i="4"/>
  <c r="R74" i="4"/>
  <c r="R66" i="4"/>
  <c r="R17" i="4"/>
  <c r="R121" i="4"/>
  <c r="R120" i="4" s="1"/>
  <c r="R118" i="4"/>
  <c r="R96" i="4"/>
  <c r="R95" i="4"/>
  <c r="R77" i="4"/>
  <c r="R54" i="4"/>
  <c r="R49" i="4"/>
  <c r="R14" i="4"/>
  <c r="R83" i="4"/>
  <c r="R9" i="4"/>
  <c r="R105" i="4"/>
  <c r="R8" i="4"/>
  <c r="R79" i="4"/>
  <c r="R75" i="4"/>
  <c r="R113" i="4"/>
  <c r="R67" i="4"/>
  <c r="R27" i="4"/>
  <c r="R57" i="4"/>
  <c r="R11" i="4"/>
  <c r="R89" i="4"/>
  <c r="R73" i="8" s="1"/>
  <c r="R10" i="4"/>
  <c r="R14" i="8" s="1"/>
  <c r="R23" i="4"/>
  <c r="R63" i="4"/>
  <c r="R76" i="4"/>
  <c r="R63" i="8" s="1"/>
  <c r="Q94" i="4"/>
  <c r="Q85" i="4" s="1"/>
  <c r="Q59" i="8"/>
  <c r="Q11" i="8"/>
  <c r="Q13" i="8" s="1"/>
  <c r="Q15" i="8" s="1"/>
  <c r="Q16" i="8" s="1"/>
  <c r="R10" i="8"/>
  <c r="Q29" i="8"/>
  <c r="Q30" i="8" s="1"/>
  <c r="Q39" i="8"/>
  <c r="Q49" i="8"/>
  <c r="Q50" i="8" s="1"/>
  <c r="Q52" i="8" s="1"/>
  <c r="Q53" i="8" s="1"/>
  <c r="Q54" i="8" s="1"/>
  <c r="Q55" i="8" s="1"/>
  <c r="P43" i="8"/>
  <c r="P44" i="8" s="1"/>
  <c r="P45" i="8" s="1"/>
  <c r="Q69" i="8"/>
  <c r="V12" i="8"/>
  <c r="U21" i="8"/>
  <c r="W9" i="8"/>
  <c r="R89" i="8" l="1"/>
  <c r="R79" i="8"/>
  <c r="R93" i="8"/>
  <c r="R83" i="8"/>
  <c r="Q70" i="8"/>
  <c r="Q72" i="8" s="1"/>
  <c r="Q119" i="8"/>
  <c r="T101" i="8"/>
  <c r="T111" i="8" s="1"/>
  <c r="T121" i="8" s="1"/>
  <c r="T91" i="8"/>
  <c r="Q40" i="8"/>
  <c r="Q42" i="8" s="1"/>
  <c r="Q99" i="8"/>
  <c r="Q100" i="8" s="1"/>
  <c r="Q102" i="8" s="1"/>
  <c r="Q104" i="8" s="1"/>
  <c r="Q105" i="8" s="1"/>
  <c r="Q60" i="8"/>
  <c r="Q62" i="8" s="1"/>
  <c r="Q64" i="8" s="1"/>
  <c r="Q65" i="8" s="1"/>
  <c r="Q109" i="8"/>
  <c r="Q110" i="8" s="1"/>
  <c r="Q112" i="8" s="1"/>
  <c r="Q114" i="8" s="1"/>
  <c r="Q115" i="8" s="1"/>
  <c r="Q32" i="8"/>
  <c r="Q34" i="8" s="1"/>
  <c r="Q35" i="8" s="1"/>
  <c r="Q120" i="8"/>
  <c r="Q122" i="8" s="1"/>
  <c r="Q124" i="8" s="1"/>
  <c r="Q125" i="8" s="1"/>
  <c r="Q22" i="8"/>
  <c r="Q23" i="8" s="1"/>
  <c r="Q24" i="8" s="1"/>
  <c r="Q25" i="8" s="1"/>
  <c r="S50" i="4"/>
  <c r="Q146" i="4"/>
  <c r="R132" i="4"/>
  <c r="S169" i="4"/>
  <c r="S153" i="4"/>
  <c r="S151" i="4"/>
  <c r="S138" i="4"/>
  <c r="S166" i="4"/>
  <c r="S154" i="4"/>
  <c r="S139" i="4"/>
  <c r="S167" i="4"/>
  <c r="S156" i="4"/>
  <c r="S150" i="4"/>
  <c r="S113" i="8" s="1"/>
  <c r="S148" i="4"/>
  <c r="S147" i="4" s="1"/>
  <c r="S133" i="4"/>
  <c r="S141" i="4"/>
  <c r="S161" i="4"/>
  <c r="S102" i="4"/>
  <c r="S48" i="4"/>
  <c r="S21" i="4"/>
  <c r="S20" i="4" s="1"/>
  <c r="S61" i="4"/>
  <c r="S60" i="4" s="1"/>
  <c r="S69" i="4"/>
  <c r="S68" i="4" s="1"/>
  <c r="S29" i="4"/>
  <c r="S28" i="4" s="1"/>
  <c r="S56" i="4"/>
  <c r="R155" i="4"/>
  <c r="R168" i="4"/>
  <c r="R140" i="4"/>
  <c r="R147" i="4"/>
  <c r="R160" i="4"/>
  <c r="R112" i="4"/>
  <c r="R111" i="4" s="1"/>
  <c r="Q6" i="4"/>
  <c r="R94" i="4"/>
  <c r="Q72" i="4"/>
  <c r="R7" i="4"/>
  <c r="R86" i="4"/>
  <c r="R15" i="4"/>
  <c r="S26" i="4"/>
  <c r="S39" i="4"/>
  <c r="R55" i="4"/>
  <c r="R81" i="4"/>
  <c r="V78" i="8"/>
  <c r="R59" i="4"/>
  <c r="R80" i="8"/>
  <c r="R82" i="8" s="1"/>
  <c r="R84" i="8" s="1"/>
  <c r="R85" i="8" s="1"/>
  <c r="R47" i="4"/>
  <c r="R73" i="4"/>
  <c r="R32" i="4"/>
  <c r="R98" i="4"/>
  <c r="T5" i="4"/>
  <c r="S80" i="4"/>
  <c r="S117" i="4"/>
  <c r="S93" i="4"/>
  <c r="S88" i="4"/>
  <c r="S82" i="4"/>
  <c r="S119" i="4"/>
  <c r="S106" i="4"/>
  <c r="S103" i="4"/>
  <c r="S44" i="4"/>
  <c r="S95" i="4"/>
  <c r="S116" i="4"/>
  <c r="S100" i="4"/>
  <c r="S99" i="4" s="1"/>
  <c r="S104" i="4"/>
  <c r="S121" i="4"/>
  <c r="S120" i="4" s="1"/>
  <c r="S113" i="4"/>
  <c r="S92" i="4"/>
  <c r="S87" i="4"/>
  <c r="S83" i="4"/>
  <c r="S79" i="4"/>
  <c r="S77" i="4"/>
  <c r="S115" i="4"/>
  <c r="S108" i="4"/>
  <c r="S107" i="4" s="1"/>
  <c r="S27" i="4"/>
  <c r="S74" i="4"/>
  <c r="S118" i="4"/>
  <c r="S96" i="4"/>
  <c r="S54" i="4"/>
  <c r="S49" i="4"/>
  <c r="S40" i="4"/>
  <c r="S38" i="4"/>
  <c r="S17" i="4"/>
  <c r="S105" i="4"/>
  <c r="S11" i="4"/>
  <c r="S8" i="4"/>
  <c r="S9" i="4"/>
  <c r="S75" i="4"/>
  <c r="S16" i="4"/>
  <c r="S13" i="4"/>
  <c r="S53" i="4"/>
  <c r="S67" i="4"/>
  <c r="S42" i="4"/>
  <c r="S41" i="4" s="1"/>
  <c r="S66" i="4"/>
  <c r="S57" i="4"/>
  <c r="S14" i="4"/>
  <c r="S89" i="4"/>
  <c r="S73" i="8" s="1"/>
  <c r="S10" i="4"/>
  <c r="S14" i="8" s="1"/>
  <c r="S76" i="4"/>
  <c r="S63" i="8" s="1"/>
  <c r="S63" i="4"/>
  <c r="S23" i="4"/>
  <c r="R19" i="4"/>
  <c r="R19" i="8"/>
  <c r="R20" i="8" s="1"/>
  <c r="R90" i="8" s="1"/>
  <c r="R92" i="8" s="1"/>
  <c r="R94" i="8" s="1"/>
  <c r="R95" i="8" s="1"/>
  <c r="Q46" i="4"/>
  <c r="R59" i="8"/>
  <c r="Q74" i="8"/>
  <c r="Q75" i="8" s="1"/>
  <c r="Q43" i="8"/>
  <c r="S10" i="8"/>
  <c r="R11" i="8"/>
  <c r="R13" i="8" s="1"/>
  <c r="R15" i="8" s="1"/>
  <c r="R16" i="8" s="1"/>
  <c r="R29" i="8"/>
  <c r="R30" i="8" s="1"/>
  <c r="R69" i="8"/>
  <c r="R49" i="8"/>
  <c r="R50" i="8" s="1"/>
  <c r="R52" i="8" s="1"/>
  <c r="R53" i="8" s="1"/>
  <c r="R54" i="8" s="1"/>
  <c r="R55" i="8" s="1"/>
  <c r="R39" i="8"/>
  <c r="U31" i="8"/>
  <c r="U41" i="8" s="1"/>
  <c r="W18" i="8"/>
  <c r="W28" i="8" s="1"/>
  <c r="W38" i="8" s="1"/>
  <c r="W12" i="8"/>
  <c r="W21" i="8" s="1"/>
  <c r="W31" i="8" s="1"/>
  <c r="W41" i="8" s="1"/>
  <c r="W51" i="8" s="1"/>
  <c r="W61" i="8" s="1"/>
  <c r="W71" i="8" s="1"/>
  <c r="V21" i="8"/>
  <c r="V31" i="8" s="1"/>
  <c r="V41" i="8" s="1"/>
  <c r="V51" i="8" s="1"/>
  <c r="V61" i="8" s="1"/>
  <c r="V71" i="8" s="1"/>
  <c r="S89" i="8" l="1"/>
  <c r="S79" i="8"/>
  <c r="S93" i="8"/>
  <c r="S83" i="8"/>
  <c r="Q44" i="8"/>
  <c r="Q45" i="8" s="1"/>
  <c r="V98" i="8"/>
  <c r="V108" i="8" s="1"/>
  <c r="V118" i="8" s="1"/>
  <c r="V88" i="8"/>
  <c r="R70" i="8"/>
  <c r="R72" i="8" s="1"/>
  <c r="R119" i="8"/>
  <c r="R120" i="8" s="1"/>
  <c r="R122" i="8" s="1"/>
  <c r="R124" i="8" s="1"/>
  <c r="R125" i="8" s="1"/>
  <c r="R40" i="8"/>
  <c r="R42" i="8" s="1"/>
  <c r="R99" i="8"/>
  <c r="R100" i="8" s="1"/>
  <c r="R102" i="8" s="1"/>
  <c r="R104" i="8" s="1"/>
  <c r="R105" i="8" s="1"/>
  <c r="R60" i="8"/>
  <c r="R62" i="8" s="1"/>
  <c r="R64" i="8" s="1"/>
  <c r="R65" i="8" s="1"/>
  <c r="R109" i="8"/>
  <c r="R110" i="8" s="1"/>
  <c r="R112" i="8" s="1"/>
  <c r="R114" i="8" s="1"/>
  <c r="R115" i="8" s="1"/>
  <c r="R32" i="8"/>
  <c r="R34" i="8" s="1"/>
  <c r="R35" i="8" s="1"/>
  <c r="R22" i="8"/>
  <c r="R23" i="8" s="1"/>
  <c r="R24" i="8" s="1"/>
  <c r="R25" i="8" s="1"/>
  <c r="T50" i="4"/>
  <c r="R131" i="4"/>
  <c r="S160" i="4"/>
  <c r="R159" i="4"/>
  <c r="S140" i="4"/>
  <c r="R146" i="4"/>
  <c r="S132" i="4"/>
  <c r="R85" i="4"/>
  <c r="R6" i="4"/>
  <c r="T166" i="4"/>
  <c r="T154" i="4"/>
  <c r="T139" i="4"/>
  <c r="T167" i="4"/>
  <c r="T156" i="4"/>
  <c r="T150" i="4"/>
  <c r="T113" i="8" s="1"/>
  <c r="T148" i="4"/>
  <c r="T133" i="4"/>
  <c r="T161" i="4"/>
  <c r="T141" i="4"/>
  <c r="T138" i="4"/>
  <c r="T169" i="4"/>
  <c r="T151" i="4"/>
  <c r="T153" i="4"/>
  <c r="T102" i="4"/>
  <c r="T61" i="4"/>
  <c r="T60" i="4" s="1"/>
  <c r="T21" i="4"/>
  <c r="T20" i="4" s="1"/>
  <c r="T48" i="4"/>
  <c r="T29" i="4"/>
  <c r="T28" i="4" s="1"/>
  <c r="T56" i="4"/>
  <c r="T69" i="4"/>
  <c r="T68" i="4" s="1"/>
  <c r="S155" i="4"/>
  <c r="S146" i="4" s="1"/>
  <c r="S168" i="4"/>
  <c r="S112" i="4"/>
  <c r="S111" i="4" s="1"/>
  <c r="R72" i="4"/>
  <c r="S86" i="4"/>
  <c r="S55" i="4"/>
  <c r="S7" i="4"/>
  <c r="R46" i="4"/>
  <c r="S19" i="8"/>
  <c r="S20" i="8" s="1"/>
  <c r="S90" i="8" s="1"/>
  <c r="S92" i="8" s="1"/>
  <c r="S94" i="8" s="1"/>
  <c r="S95" i="8" s="1"/>
  <c r="S15" i="4"/>
  <c r="T26" i="4"/>
  <c r="T39" i="4"/>
  <c r="S81" i="4"/>
  <c r="S59" i="8"/>
  <c r="V81" i="8"/>
  <c r="W81" i="8"/>
  <c r="S80" i="8"/>
  <c r="S82" i="8" s="1"/>
  <c r="S84" i="8" s="1"/>
  <c r="S85" i="8" s="1"/>
  <c r="S98" i="4"/>
  <c r="S73" i="4"/>
  <c r="S94" i="4"/>
  <c r="S32" i="4"/>
  <c r="U5" i="4"/>
  <c r="T93" i="4"/>
  <c r="T88" i="4"/>
  <c r="T82" i="4"/>
  <c r="T119" i="4"/>
  <c r="T106" i="4"/>
  <c r="T103" i="4"/>
  <c r="T95" i="4"/>
  <c r="T117" i="4"/>
  <c r="T116" i="4"/>
  <c r="T100" i="4"/>
  <c r="T99" i="4" s="1"/>
  <c r="T44" i="4"/>
  <c r="T121" i="4"/>
  <c r="T120" i="4" s="1"/>
  <c r="T113" i="4"/>
  <c r="T92" i="4"/>
  <c r="T87" i="4"/>
  <c r="T83" i="4"/>
  <c r="T79" i="4"/>
  <c r="T118" i="4"/>
  <c r="T105" i="4"/>
  <c r="T96" i="4"/>
  <c r="T108" i="4"/>
  <c r="T107" i="4" s="1"/>
  <c r="T27" i="4"/>
  <c r="T8" i="4"/>
  <c r="T104" i="4"/>
  <c r="T74" i="4"/>
  <c r="T66" i="4"/>
  <c r="T80" i="4"/>
  <c r="T40" i="4"/>
  <c r="T77" i="4"/>
  <c r="T38" i="4"/>
  <c r="T75" i="4"/>
  <c r="T67" i="4"/>
  <c r="T57" i="4"/>
  <c r="T9" i="4"/>
  <c r="T14" i="4"/>
  <c r="T11" i="4"/>
  <c r="T115" i="4"/>
  <c r="T53" i="4"/>
  <c r="T49" i="4"/>
  <c r="T16" i="4"/>
  <c r="T54" i="4"/>
  <c r="T13" i="4"/>
  <c r="T17" i="4"/>
  <c r="T42" i="4"/>
  <c r="T41" i="4" s="1"/>
  <c r="T10" i="4"/>
  <c r="T14" i="8" s="1"/>
  <c r="T89" i="4"/>
  <c r="T73" i="8" s="1"/>
  <c r="T63" i="4"/>
  <c r="T76" i="4"/>
  <c r="T63" i="8" s="1"/>
  <c r="T23" i="4"/>
  <c r="S59" i="4"/>
  <c r="S47" i="4"/>
  <c r="S19" i="4"/>
  <c r="S69" i="8"/>
  <c r="R74" i="8"/>
  <c r="R75" i="8" s="1"/>
  <c r="R43" i="8"/>
  <c r="S11" i="8"/>
  <c r="S13" i="8" s="1"/>
  <c r="S15" i="8" s="1"/>
  <c r="S16" i="8" s="1"/>
  <c r="T10" i="8"/>
  <c r="S39" i="8"/>
  <c r="S49" i="8"/>
  <c r="S50" i="8" s="1"/>
  <c r="S52" i="8" s="1"/>
  <c r="S53" i="8" s="1"/>
  <c r="S54" i="8" s="1"/>
  <c r="S55" i="8" s="1"/>
  <c r="S29" i="8"/>
  <c r="S30" i="8" s="1"/>
  <c r="U51" i="8"/>
  <c r="W48" i="8"/>
  <c r="W58" i="8" s="1"/>
  <c r="W68" i="8" s="1"/>
  <c r="T89" i="8" l="1"/>
  <c r="T79" i="8"/>
  <c r="T93" i="8"/>
  <c r="T83" i="8"/>
  <c r="S85" i="4"/>
  <c r="S70" i="8"/>
  <c r="S72" i="8" s="1"/>
  <c r="S119" i="8"/>
  <c r="S120" i="8" s="1"/>
  <c r="S122" i="8" s="1"/>
  <c r="S124" i="8" s="1"/>
  <c r="S125" i="8" s="1"/>
  <c r="W101" i="8"/>
  <c r="W111" i="8" s="1"/>
  <c r="W121" i="8" s="1"/>
  <c r="W91" i="8"/>
  <c r="S40" i="8"/>
  <c r="S42" i="8" s="1"/>
  <c r="S99" i="8"/>
  <c r="S100" i="8" s="1"/>
  <c r="S102" i="8" s="1"/>
  <c r="S104" i="8" s="1"/>
  <c r="S105" i="8" s="1"/>
  <c r="R44" i="8"/>
  <c r="R45" i="8" s="1"/>
  <c r="V101" i="8"/>
  <c r="V111" i="8" s="1"/>
  <c r="V121" i="8" s="1"/>
  <c r="V91" i="8"/>
  <c r="S60" i="8"/>
  <c r="S62" i="8" s="1"/>
  <c r="S64" i="8" s="1"/>
  <c r="S65" i="8" s="1"/>
  <c r="S109" i="8"/>
  <c r="S110" i="8" s="1"/>
  <c r="S112" i="8" s="1"/>
  <c r="S114" i="8" s="1"/>
  <c r="S115" i="8" s="1"/>
  <c r="S32" i="8"/>
  <c r="S34" i="8" s="1"/>
  <c r="S35" i="8" s="1"/>
  <c r="S22" i="8"/>
  <c r="S23" i="8" s="1"/>
  <c r="S24" i="8" s="1"/>
  <c r="S25" i="8" s="1"/>
  <c r="S159" i="4"/>
  <c r="U50" i="4"/>
  <c r="S131" i="4"/>
  <c r="S46" i="4"/>
  <c r="T168" i="4"/>
  <c r="T140" i="4"/>
  <c r="T160" i="4"/>
  <c r="T159" i="4" s="1"/>
  <c r="T132" i="4"/>
  <c r="T131" i="4" s="1"/>
  <c r="U154" i="4"/>
  <c r="U139" i="4"/>
  <c r="U167" i="4"/>
  <c r="U156" i="4"/>
  <c r="U150" i="4"/>
  <c r="U113" i="8" s="1"/>
  <c r="U148" i="4"/>
  <c r="U133" i="4"/>
  <c r="U161" i="4"/>
  <c r="U141" i="4"/>
  <c r="U169" i="4"/>
  <c r="U168" i="4" s="1"/>
  <c r="U153" i="4"/>
  <c r="U151" i="4"/>
  <c r="U138" i="4"/>
  <c r="U166" i="4"/>
  <c r="U102" i="4"/>
  <c r="U21" i="4"/>
  <c r="U20" i="4" s="1"/>
  <c r="U61" i="4"/>
  <c r="U60" i="4" s="1"/>
  <c r="U48" i="4"/>
  <c r="U69" i="4"/>
  <c r="U68" i="4" s="1"/>
  <c r="U29" i="4"/>
  <c r="U28" i="4" s="1"/>
  <c r="U56" i="4"/>
  <c r="T147" i="4"/>
  <c r="S72" i="4"/>
  <c r="T155" i="4"/>
  <c r="T112" i="4"/>
  <c r="T111" i="4" s="1"/>
  <c r="T7" i="4"/>
  <c r="S6" i="4"/>
  <c r="U39" i="4"/>
  <c r="U26" i="4"/>
  <c r="T86" i="4"/>
  <c r="T55" i="4"/>
  <c r="T59" i="4"/>
  <c r="T59" i="8"/>
  <c r="T80" i="8"/>
  <c r="T82" i="8" s="1"/>
  <c r="T84" i="8" s="1"/>
  <c r="T85" i="8" s="1"/>
  <c r="T32" i="4"/>
  <c r="T73" i="4"/>
  <c r="T15" i="4"/>
  <c r="T81" i="4"/>
  <c r="T98" i="4"/>
  <c r="T19" i="8"/>
  <c r="T20" i="8" s="1"/>
  <c r="T90" i="8" s="1"/>
  <c r="T92" i="8" s="1"/>
  <c r="T94" i="8" s="1"/>
  <c r="T95" i="8" s="1"/>
  <c r="T19" i="4"/>
  <c r="T47" i="4"/>
  <c r="T94" i="4"/>
  <c r="V5" i="4"/>
  <c r="U119" i="4"/>
  <c r="U106" i="4"/>
  <c r="U103" i="4"/>
  <c r="U38" i="4"/>
  <c r="U95" i="4"/>
  <c r="U116" i="4"/>
  <c r="U100" i="4"/>
  <c r="U99" i="4" s="1"/>
  <c r="U117" i="4"/>
  <c r="U121" i="4"/>
  <c r="U120" i="4" s="1"/>
  <c r="U113" i="4"/>
  <c r="U118" i="4"/>
  <c r="U105" i="4"/>
  <c r="U44" i="4"/>
  <c r="U96" i="4"/>
  <c r="U115" i="4"/>
  <c r="U108" i="4"/>
  <c r="U107" i="4" s="1"/>
  <c r="U40" i="4"/>
  <c r="U93" i="4"/>
  <c r="U92" i="4"/>
  <c r="U74" i="4"/>
  <c r="U66" i="4"/>
  <c r="U11" i="4"/>
  <c r="U88" i="4"/>
  <c r="U87" i="4"/>
  <c r="U80" i="4"/>
  <c r="U54" i="4"/>
  <c r="U49" i="4"/>
  <c r="U104" i="4"/>
  <c r="U77" i="4"/>
  <c r="U16" i="4"/>
  <c r="U13" i="4"/>
  <c r="U83" i="4"/>
  <c r="U75" i="4"/>
  <c r="U67" i="4"/>
  <c r="U57" i="4"/>
  <c r="U82" i="4"/>
  <c r="U53" i="4"/>
  <c r="U42" i="4"/>
  <c r="U41" i="4" s="1"/>
  <c r="U14" i="4"/>
  <c r="U79" i="4"/>
  <c r="U8" i="4"/>
  <c r="U9" i="4"/>
  <c r="U27" i="4"/>
  <c r="U17" i="4"/>
  <c r="U89" i="4"/>
  <c r="U73" i="8" s="1"/>
  <c r="U10" i="4"/>
  <c r="U14" i="8" s="1"/>
  <c r="U63" i="4"/>
  <c r="U76" i="4"/>
  <c r="U63" i="8" s="1"/>
  <c r="U23" i="4"/>
  <c r="T11" i="8"/>
  <c r="T13" i="8" s="1"/>
  <c r="T15" i="8" s="1"/>
  <c r="T16" i="8" s="1"/>
  <c r="U10" i="8"/>
  <c r="T29" i="8"/>
  <c r="T30" i="8" s="1"/>
  <c r="T49" i="8"/>
  <c r="T50" i="8" s="1"/>
  <c r="T52" i="8" s="1"/>
  <c r="T53" i="8" s="1"/>
  <c r="T54" i="8" s="1"/>
  <c r="T55" i="8" s="1"/>
  <c r="T39" i="8"/>
  <c r="S43" i="8"/>
  <c r="T69" i="8"/>
  <c r="U61" i="8"/>
  <c r="U71" i="8" s="1"/>
  <c r="U79" i="8" l="1"/>
  <c r="U89" i="8"/>
  <c r="U83" i="8"/>
  <c r="U93" i="8"/>
  <c r="S44" i="8"/>
  <c r="S45" i="8" s="1"/>
  <c r="S74" i="8"/>
  <c r="S75" i="8" s="1"/>
  <c r="T40" i="8"/>
  <c r="T42" i="8" s="1"/>
  <c r="T99" i="8"/>
  <c r="T100" i="8" s="1"/>
  <c r="T102" i="8" s="1"/>
  <c r="T104" i="8" s="1"/>
  <c r="T105" i="8" s="1"/>
  <c r="T70" i="8"/>
  <c r="T72" i="8" s="1"/>
  <c r="T74" i="8" s="1"/>
  <c r="T75" i="8" s="1"/>
  <c r="T119" i="8"/>
  <c r="T120" i="8" s="1"/>
  <c r="T122" i="8" s="1"/>
  <c r="T124" i="8" s="1"/>
  <c r="T125" i="8" s="1"/>
  <c r="T60" i="8"/>
  <c r="T62" i="8" s="1"/>
  <c r="T64" i="8" s="1"/>
  <c r="T65" i="8" s="1"/>
  <c r="T109" i="8"/>
  <c r="T110" i="8" s="1"/>
  <c r="T112" i="8" s="1"/>
  <c r="T114" i="8" s="1"/>
  <c r="T115" i="8" s="1"/>
  <c r="T32" i="8"/>
  <c r="T34" i="8" s="1"/>
  <c r="T35" i="8" s="1"/>
  <c r="T22" i="8"/>
  <c r="V50" i="4"/>
  <c r="T85" i="4"/>
  <c r="T146" i="4"/>
  <c r="T6" i="4"/>
  <c r="U147" i="4"/>
  <c r="U160" i="4"/>
  <c r="U159" i="4" s="1"/>
  <c r="U132" i="4"/>
  <c r="U140" i="4"/>
  <c r="V154" i="4"/>
  <c r="V167" i="4"/>
  <c r="V156" i="4"/>
  <c r="V150" i="4"/>
  <c r="V113" i="8" s="1"/>
  <c r="V148" i="4"/>
  <c r="V133" i="4"/>
  <c r="V161" i="4"/>
  <c r="V141" i="4"/>
  <c r="V169" i="4"/>
  <c r="V153" i="4"/>
  <c r="V151" i="4"/>
  <c r="V138" i="4"/>
  <c r="V166" i="4"/>
  <c r="V139" i="4"/>
  <c r="V102" i="4"/>
  <c r="V48" i="4"/>
  <c r="V21" i="4"/>
  <c r="V20" i="4" s="1"/>
  <c r="V61" i="4"/>
  <c r="V60" i="4" s="1"/>
  <c r="V56" i="4"/>
  <c r="V69" i="4"/>
  <c r="V68" i="4" s="1"/>
  <c r="V29" i="4"/>
  <c r="V28" i="4" s="1"/>
  <c r="U155" i="4"/>
  <c r="U112" i="4"/>
  <c r="U111" i="4" s="1"/>
  <c r="U19" i="4"/>
  <c r="T72" i="4"/>
  <c r="U15" i="4"/>
  <c r="U47" i="4"/>
  <c r="U55" i="4"/>
  <c r="U80" i="8"/>
  <c r="T46" i="4"/>
  <c r="V26" i="4"/>
  <c r="V39" i="4"/>
  <c r="U81" i="4"/>
  <c r="U7" i="4"/>
  <c r="W78" i="8"/>
  <c r="U59" i="4"/>
  <c r="W5" i="4"/>
  <c r="V104" i="4"/>
  <c r="V116" i="4"/>
  <c r="V100" i="4"/>
  <c r="V99" i="4" s="1"/>
  <c r="V38" i="4"/>
  <c r="V121" i="4"/>
  <c r="V120" i="4" s="1"/>
  <c r="V113" i="4"/>
  <c r="V92" i="4"/>
  <c r="V87" i="4"/>
  <c r="V83" i="4"/>
  <c r="V79" i="4"/>
  <c r="V77" i="4"/>
  <c r="V118" i="4"/>
  <c r="V105" i="4"/>
  <c r="V117" i="4"/>
  <c r="V115" i="4"/>
  <c r="V108" i="4"/>
  <c r="V107" i="4" s="1"/>
  <c r="V40" i="4"/>
  <c r="V44" i="4"/>
  <c r="V80" i="4"/>
  <c r="V88" i="4"/>
  <c r="V54" i="4"/>
  <c r="V49" i="4"/>
  <c r="V14" i="4"/>
  <c r="V96" i="4"/>
  <c r="V103" i="4"/>
  <c r="V95" i="4"/>
  <c r="V75" i="4"/>
  <c r="V67" i="4"/>
  <c r="V57" i="4"/>
  <c r="V82" i="4"/>
  <c r="V53" i="4"/>
  <c r="V42" i="4"/>
  <c r="V41" i="4" s="1"/>
  <c r="V16" i="4"/>
  <c r="V13" i="4"/>
  <c r="V119" i="4"/>
  <c r="V74" i="4"/>
  <c r="V11" i="4"/>
  <c r="V66" i="4"/>
  <c r="V17" i="4"/>
  <c r="V93" i="4"/>
  <c r="V27" i="4"/>
  <c r="V8" i="4"/>
  <c r="V9" i="4"/>
  <c r="V106" i="4"/>
  <c r="V89" i="4"/>
  <c r="V73" i="8" s="1"/>
  <c r="V10" i="4"/>
  <c r="V14" i="8" s="1"/>
  <c r="V23" i="4"/>
  <c r="V63" i="4"/>
  <c r="V76" i="4"/>
  <c r="V63" i="8" s="1"/>
  <c r="U98" i="4"/>
  <c r="T23" i="8"/>
  <c r="T24" i="8" s="1"/>
  <c r="T25" i="8" s="1"/>
  <c r="U69" i="8"/>
  <c r="U73" i="4"/>
  <c r="U94" i="4"/>
  <c r="U32" i="4"/>
  <c r="U19" i="8"/>
  <c r="U20" i="8" s="1"/>
  <c r="U90" i="8" s="1"/>
  <c r="U86" i="4"/>
  <c r="U59" i="8"/>
  <c r="V10" i="8"/>
  <c r="U11" i="8"/>
  <c r="U13" i="8" s="1"/>
  <c r="U15" i="8" s="1"/>
  <c r="U16" i="8" s="1"/>
  <c r="U29" i="8"/>
  <c r="U30" i="8" s="1"/>
  <c r="U49" i="8"/>
  <c r="U50" i="8" s="1"/>
  <c r="U52" i="8" s="1"/>
  <c r="U53" i="8" s="1"/>
  <c r="U54" i="8" s="1"/>
  <c r="U55" i="8" s="1"/>
  <c r="U39" i="8"/>
  <c r="T43" i="8"/>
  <c r="T44" i="8" s="1"/>
  <c r="T45" i="8" s="1"/>
  <c r="C65" i="4"/>
  <c r="C12" i="4"/>
  <c r="U6" i="4" l="1"/>
  <c r="V79" i="8"/>
  <c r="V80" i="8" s="1"/>
  <c r="V82" i="8" s="1"/>
  <c r="V84" i="8" s="1"/>
  <c r="V85" i="8" s="1"/>
  <c r="V89" i="8"/>
  <c r="U131" i="4"/>
  <c r="V83" i="8"/>
  <c r="V93" i="8"/>
  <c r="W98" i="8"/>
  <c r="W108" i="8" s="1"/>
  <c r="W88" i="8"/>
  <c r="U40" i="8"/>
  <c r="U42" i="8" s="1"/>
  <c r="U99" i="8"/>
  <c r="U100" i="8" s="1"/>
  <c r="U70" i="8"/>
  <c r="U119" i="8"/>
  <c r="U120" i="8" s="1"/>
  <c r="U60" i="8"/>
  <c r="U62" i="8" s="1"/>
  <c r="U64" i="8" s="1"/>
  <c r="U65" i="8" s="1"/>
  <c r="U109" i="8"/>
  <c r="U110" i="8" s="1"/>
  <c r="W118" i="8"/>
  <c r="U32" i="8"/>
  <c r="U34" i="8" s="1"/>
  <c r="U35" i="8" s="1"/>
  <c r="U22" i="8"/>
  <c r="U23" i="8" s="1"/>
  <c r="U24" i="8" s="1"/>
  <c r="U25" i="8" s="1"/>
  <c r="W50" i="4"/>
  <c r="U146" i="4"/>
  <c r="V132" i="4"/>
  <c r="V140" i="4"/>
  <c r="V155" i="4"/>
  <c r="V131" i="4"/>
  <c r="C170" i="4"/>
  <c r="W139" i="4"/>
  <c r="C139" i="4" s="1"/>
  <c r="W167" i="4"/>
  <c r="C167" i="4" s="1"/>
  <c r="W156" i="4"/>
  <c r="W150" i="4"/>
  <c r="W148" i="4"/>
  <c r="C135" i="4"/>
  <c r="C163" i="4"/>
  <c r="W161" i="4"/>
  <c r="W141" i="4"/>
  <c r="W169" i="4"/>
  <c r="W153" i="4"/>
  <c r="C153" i="4" s="1"/>
  <c r="W151" i="4"/>
  <c r="C151" i="4" s="1"/>
  <c r="W138" i="4"/>
  <c r="C138" i="4" s="1"/>
  <c r="W166" i="4"/>
  <c r="C166" i="4" s="1"/>
  <c r="C157" i="4"/>
  <c r="C149" i="4"/>
  <c r="W154" i="4"/>
  <c r="C154" i="4" s="1"/>
  <c r="W133" i="4"/>
  <c r="C133" i="4" s="1"/>
  <c r="C162" i="4"/>
  <c r="C142" i="4"/>
  <c r="W102" i="4"/>
  <c r="W61" i="4"/>
  <c r="W60" i="4" s="1"/>
  <c r="W21" i="4"/>
  <c r="W20" i="4" s="1"/>
  <c r="W48" i="4"/>
  <c r="W69" i="4"/>
  <c r="W68" i="4" s="1"/>
  <c r="W56" i="4"/>
  <c r="W29" i="4"/>
  <c r="U72" i="4"/>
  <c r="V168" i="4"/>
  <c r="V147" i="4"/>
  <c r="V146" i="4" s="1"/>
  <c r="V160" i="4"/>
  <c r="V112" i="4"/>
  <c r="V111" i="4" s="1"/>
  <c r="V7" i="4"/>
  <c r="V19" i="4"/>
  <c r="U46" i="4"/>
  <c r="V47" i="4"/>
  <c r="V81" i="4"/>
  <c r="V69" i="8"/>
  <c r="V55" i="4"/>
  <c r="W26" i="4"/>
  <c r="C26" i="4" s="1"/>
  <c r="W39" i="4"/>
  <c r="C39" i="4" s="1"/>
  <c r="U85" i="4"/>
  <c r="V15" i="4"/>
  <c r="V19" i="8"/>
  <c r="V20" i="8" s="1"/>
  <c r="V90" i="8" s="1"/>
  <c r="V92" i="8" s="1"/>
  <c r="V94" i="8" s="1"/>
  <c r="V95" i="8" s="1"/>
  <c r="V98" i="4"/>
  <c r="V59" i="4"/>
  <c r="V73" i="4"/>
  <c r="V86" i="4"/>
  <c r="W104" i="4"/>
  <c r="W121" i="4"/>
  <c r="W113" i="4"/>
  <c r="W92" i="4"/>
  <c r="C92" i="4" s="1"/>
  <c r="W87" i="4"/>
  <c r="W83" i="4"/>
  <c r="C83" i="4" s="1"/>
  <c r="W79" i="4"/>
  <c r="C79" i="4" s="1"/>
  <c r="W77" i="4"/>
  <c r="C77" i="4" s="1"/>
  <c r="W118" i="4"/>
  <c r="C118" i="4" s="1"/>
  <c r="W105" i="4"/>
  <c r="C105" i="4" s="1"/>
  <c r="W38" i="4"/>
  <c r="W96" i="4"/>
  <c r="C96" i="4" s="1"/>
  <c r="W115" i="4"/>
  <c r="W108" i="4"/>
  <c r="W40" i="4"/>
  <c r="C40" i="4" s="1"/>
  <c r="W80" i="4"/>
  <c r="C80" i="4" s="1"/>
  <c r="W117" i="4"/>
  <c r="W93" i="4"/>
  <c r="C93" i="4" s="1"/>
  <c r="W88" i="4"/>
  <c r="C88" i="4" s="1"/>
  <c r="W82" i="4"/>
  <c r="W44" i="4"/>
  <c r="C44" i="4" s="1"/>
  <c r="W17" i="4"/>
  <c r="C17" i="4" s="1"/>
  <c r="W116" i="4"/>
  <c r="C116" i="4" s="1"/>
  <c r="W103" i="4"/>
  <c r="C103" i="4" s="1"/>
  <c r="W100" i="4"/>
  <c r="W95" i="4"/>
  <c r="W75" i="4"/>
  <c r="C75" i="4" s="1"/>
  <c r="W53" i="4"/>
  <c r="C53" i="4" s="1"/>
  <c r="W42" i="4"/>
  <c r="W8" i="4"/>
  <c r="C8" i="4" s="1"/>
  <c r="W119" i="4"/>
  <c r="C119" i="4" s="1"/>
  <c r="W27" i="4"/>
  <c r="C27" i="4" s="1"/>
  <c r="W14" i="4"/>
  <c r="C14" i="4" s="1"/>
  <c r="W49" i="4"/>
  <c r="C49" i="4" s="1"/>
  <c r="W9" i="4"/>
  <c r="C9" i="4" s="1"/>
  <c r="W54" i="4"/>
  <c r="C54" i="4" s="1"/>
  <c r="W11" i="4"/>
  <c r="C11" i="4" s="1"/>
  <c r="W13" i="4"/>
  <c r="C13" i="4" s="1"/>
  <c r="W106" i="4"/>
  <c r="C106" i="4" s="1"/>
  <c r="W67" i="4"/>
  <c r="C67" i="4" s="1"/>
  <c r="W66" i="4"/>
  <c r="C66" i="4" s="1"/>
  <c r="W16" i="4"/>
  <c r="W57" i="4"/>
  <c r="C57" i="4" s="1"/>
  <c r="W74" i="4"/>
  <c r="W89" i="4"/>
  <c r="W73" i="8" s="1"/>
  <c r="W10" i="4"/>
  <c r="W76" i="4"/>
  <c r="W63" i="8" s="1"/>
  <c r="W23" i="4"/>
  <c r="W63" i="4"/>
  <c r="V94" i="4"/>
  <c r="V32" i="4"/>
  <c r="V59" i="8"/>
  <c r="W10" i="8"/>
  <c r="V11" i="8"/>
  <c r="V13" i="8" s="1"/>
  <c r="V29" i="8"/>
  <c r="V30" i="8" s="1"/>
  <c r="V39" i="8"/>
  <c r="V49" i="8"/>
  <c r="V50" i="8" s="1"/>
  <c r="V52" i="8" s="1"/>
  <c r="V53" i="8" s="1"/>
  <c r="V54" i="8" s="1"/>
  <c r="V55" i="8" s="1"/>
  <c r="U43" i="8"/>
  <c r="C91" i="4"/>
  <c r="C78" i="4"/>
  <c r="W89" i="8" l="1"/>
  <c r="W79" i="8"/>
  <c r="C21" i="4"/>
  <c r="W93" i="8"/>
  <c r="W83" i="8"/>
  <c r="U44" i="8"/>
  <c r="U45" i="8" s="1"/>
  <c r="C150" i="4"/>
  <c r="W113" i="8"/>
  <c r="V70" i="8"/>
  <c r="V72" i="8" s="1"/>
  <c r="V74" i="8" s="1"/>
  <c r="V75" i="8" s="1"/>
  <c r="V119" i="8"/>
  <c r="V40" i="8"/>
  <c r="V42" i="8" s="1"/>
  <c r="V99" i="8"/>
  <c r="V100" i="8" s="1"/>
  <c r="V102" i="8" s="1"/>
  <c r="V104" i="8" s="1"/>
  <c r="V105" i="8" s="1"/>
  <c r="V60" i="8"/>
  <c r="V62" i="8" s="1"/>
  <c r="V64" i="8" s="1"/>
  <c r="V65" i="8" s="1"/>
  <c r="V109" i="8"/>
  <c r="V110" i="8" s="1"/>
  <c r="V112" i="8" s="1"/>
  <c r="V114" i="8" s="1"/>
  <c r="V115" i="8" s="1"/>
  <c r="V32" i="8"/>
  <c r="V34" i="8" s="1"/>
  <c r="V35" i="8" s="1"/>
  <c r="V120" i="8"/>
  <c r="V122" i="8" s="1"/>
  <c r="V124" i="8" s="1"/>
  <c r="V125" i="8" s="1"/>
  <c r="V22" i="8"/>
  <c r="V23" i="8" s="1"/>
  <c r="V24" i="8" s="1"/>
  <c r="V25" i="8" s="1"/>
  <c r="V159" i="4"/>
  <c r="V85" i="4"/>
  <c r="V6" i="4"/>
  <c r="W147" i="4"/>
  <c r="C148" i="4"/>
  <c r="W28" i="4"/>
  <c r="C28" i="4" s="1"/>
  <c r="C29" i="4"/>
  <c r="W168" i="4"/>
  <c r="C168" i="4" s="1"/>
  <c r="C169" i="4"/>
  <c r="W140" i="4"/>
  <c r="C141" i="4"/>
  <c r="W160" i="4"/>
  <c r="C161" i="4"/>
  <c r="W155" i="4"/>
  <c r="C155" i="4" s="1"/>
  <c r="C156" i="4"/>
  <c r="W132" i="4"/>
  <c r="C132" i="4" s="1"/>
  <c r="C134" i="4"/>
  <c r="V72" i="4"/>
  <c r="V46" i="4"/>
  <c r="W15" i="4"/>
  <c r="C15" i="4" s="1"/>
  <c r="W47" i="4"/>
  <c r="C16" i="4"/>
  <c r="W7" i="4"/>
  <c r="C7" i="4" s="1"/>
  <c r="W86" i="4"/>
  <c r="W19" i="8"/>
  <c r="W20" i="8" s="1"/>
  <c r="W90" i="8" s="1"/>
  <c r="W92" i="8" s="1"/>
  <c r="W94" i="8" s="1"/>
  <c r="W95" i="8" s="1"/>
  <c r="P25" i="6" s="1"/>
  <c r="W69" i="8"/>
  <c r="U72" i="8"/>
  <c r="U74" i="8" s="1"/>
  <c r="U75" i="8" s="1"/>
  <c r="U81" i="8"/>
  <c r="U91" i="8" s="1"/>
  <c r="U92" i="8" s="1"/>
  <c r="U94" i="8" s="1"/>
  <c r="U95" i="8" s="1"/>
  <c r="C115" i="4"/>
  <c r="C10" i="4"/>
  <c r="W14" i="8"/>
  <c r="C102" i="4"/>
  <c r="W94" i="4"/>
  <c r="C94" i="4" s="1"/>
  <c r="C95" i="4"/>
  <c r="W81" i="4"/>
  <c r="C23" i="4"/>
  <c r="W99" i="4"/>
  <c r="C100" i="4"/>
  <c r="C76" i="4"/>
  <c r="W107" i="4"/>
  <c r="C107" i="4" s="1"/>
  <c r="C108" i="4"/>
  <c r="C89" i="4"/>
  <c r="W55" i="4"/>
  <c r="C55" i="4" s="1"/>
  <c r="C38" i="4"/>
  <c r="W73" i="4"/>
  <c r="C73" i="4" s="1"/>
  <c r="W112" i="4"/>
  <c r="C113" i="4"/>
  <c r="W41" i="4"/>
  <c r="C41" i="4" s="1"/>
  <c r="C42" i="4"/>
  <c r="C117" i="4"/>
  <c r="W120" i="4"/>
  <c r="C120" i="4" s="1"/>
  <c r="C121" i="4"/>
  <c r="W59" i="4"/>
  <c r="C63" i="4"/>
  <c r="C104" i="4"/>
  <c r="C82" i="4"/>
  <c r="V15" i="8"/>
  <c r="V16" i="8" s="1"/>
  <c r="C87" i="4"/>
  <c r="W43" i="8"/>
  <c r="V43" i="8"/>
  <c r="V44" i="8" s="1"/>
  <c r="V45" i="8" s="1"/>
  <c r="W11" i="8"/>
  <c r="W13" i="8" s="1"/>
  <c r="W59" i="8"/>
  <c r="W29" i="8"/>
  <c r="W30" i="8" s="1"/>
  <c r="W39" i="8"/>
  <c r="W49" i="8"/>
  <c r="W50" i="8" s="1"/>
  <c r="W52" i="8" s="1"/>
  <c r="W53" i="8" s="1"/>
  <c r="W54" i="8" s="1"/>
  <c r="W55" i="8" s="1"/>
  <c r="P17" i="6" s="1"/>
  <c r="C69" i="4"/>
  <c r="C68" i="4"/>
  <c r="C48" i="4"/>
  <c r="C56" i="4"/>
  <c r="C61" i="4"/>
  <c r="C20" i="4"/>
  <c r="C74" i="4"/>
  <c r="W40" i="8" l="1"/>
  <c r="W42" i="8" s="1"/>
  <c r="W99" i="8"/>
  <c r="W100" i="8" s="1"/>
  <c r="W102" i="8" s="1"/>
  <c r="W104" i="8" s="1"/>
  <c r="W105" i="8" s="1"/>
  <c r="P27" i="6" s="1"/>
  <c r="W60" i="8"/>
  <c r="W62" i="8" s="1"/>
  <c r="W64" i="8" s="1"/>
  <c r="W65" i="8" s="1"/>
  <c r="P19" i="6" s="1"/>
  <c r="W109" i="8"/>
  <c r="W70" i="8"/>
  <c r="W72" i="8" s="1"/>
  <c r="W74" i="8" s="1"/>
  <c r="W75" i="8" s="1"/>
  <c r="P21" i="6" s="1"/>
  <c r="W119" i="8"/>
  <c r="W120" i="8" s="1"/>
  <c r="W122" i="8" s="1"/>
  <c r="W124" i="8" s="1"/>
  <c r="W125" i="8" s="1"/>
  <c r="P31" i="6" s="1"/>
  <c r="P32" i="6" s="1"/>
  <c r="W22" i="8"/>
  <c r="W23" i="8" s="1"/>
  <c r="W24" i="8" s="1"/>
  <c r="W25" i="8" s="1"/>
  <c r="P11" i="6" s="1"/>
  <c r="W110" i="8"/>
  <c r="W112" i="8" s="1"/>
  <c r="W114" i="8" s="1"/>
  <c r="W115" i="8" s="1"/>
  <c r="P29" i="6" s="1"/>
  <c r="P30" i="6" s="1"/>
  <c r="W32" i="8"/>
  <c r="W34" i="8" s="1"/>
  <c r="W35" i="8" s="1"/>
  <c r="P13" i="6" s="1"/>
  <c r="W19" i="4"/>
  <c r="C19" i="4" s="1"/>
  <c r="H11" i="6" s="1"/>
  <c r="W159" i="4"/>
  <c r="C159" i="4" s="1"/>
  <c r="C160" i="4"/>
  <c r="W146" i="4"/>
  <c r="C146" i="4" s="1"/>
  <c r="C147" i="4"/>
  <c r="W131" i="4"/>
  <c r="C131" i="4" s="1"/>
  <c r="C140" i="4"/>
  <c r="W6" i="4"/>
  <c r="C6" i="4" s="1"/>
  <c r="H9" i="6" s="1"/>
  <c r="W46" i="4"/>
  <c r="W85" i="4"/>
  <c r="W72" i="4"/>
  <c r="C72" i="4" s="1"/>
  <c r="W32" i="4"/>
  <c r="C32" i="4" s="1"/>
  <c r="E13" i="6" s="1"/>
  <c r="W15" i="8"/>
  <c r="W16" i="8" s="1"/>
  <c r="P9" i="6" s="1"/>
  <c r="U101" i="8"/>
  <c r="U82" i="8"/>
  <c r="U84" i="8" s="1"/>
  <c r="U85" i="8" s="1"/>
  <c r="W98" i="4"/>
  <c r="C98" i="4" s="1"/>
  <c r="C99" i="4"/>
  <c r="W80" i="8"/>
  <c r="W82" i="8" s="1"/>
  <c r="W84" i="8" s="1"/>
  <c r="W85" i="8" s="1"/>
  <c r="P23" i="6" s="1"/>
  <c r="W111" i="4"/>
  <c r="C111" i="4" s="1"/>
  <c r="C112" i="4"/>
  <c r="C85" i="4"/>
  <c r="C86" i="4"/>
  <c r="W44" i="8"/>
  <c r="W45" i="8" s="1"/>
  <c r="P15" i="6" s="1"/>
  <c r="C47" i="4"/>
  <c r="C46" i="4"/>
  <c r="C50" i="4"/>
  <c r="C60" i="4"/>
  <c r="C59" i="4"/>
  <c r="C81" i="4"/>
  <c r="H29" i="6" l="1"/>
  <c r="E29" i="6"/>
  <c r="E27" i="6"/>
  <c r="H27" i="6"/>
  <c r="H31" i="6"/>
  <c r="E31" i="6"/>
  <c r="E11" i="6"/>
  <c r="H28" i="6"/>
  <c r="H32" i="6"/>
  <c r="H30" i="6"/>
  <c r="P12" i="6"/>
  <c r="P28" i="6"/>
  <c r="U102" i="8"/>
  <c r="U104" i="8" s="1"/>
  <c r="U105" i="8" s="1"/>
  <c r="U111" i="8"/>
  <c r="E9" i="6"/>
  <c r="P14" i="6"/>
  <c r="P16" i="6"/>
  <c r="H13" i="6"/>
  <c r="P18" i="6"/>
  <c r="H23" i="6"/>
  <c r="H24" i="6" s="1"/>
  <c r="E23" i="6"/>
  <c r="P22" i="6"/>
  <c r="P26" i="6"/>
  <c r="P24" i="6"/>
  <c r="P20" i="6"/>
  <c r="E25" i="6"/>
  <c r="H25" i="6"/>
  <c r="H26" i="6" s="1"/>
  <c r="H14" i="6"/>
  <c r="H12" i="6"/>
  <c r="E17" i="6"/>
  <c r="H17" i="6"/>
  <c r="H18" i="6" s="1"/>
  <c r="H21" i="6"/>
  <c r="H22" i="6" s="1"/>
  <c r="E21" i="6"/>
  <c r="H19" i="6"/>
  <c r="H20" i="6" s="1"/>
  <c r="E19" i="6"/>
  <c r="E15" i="6"/>
  <c r="H15" i="6"/>
  <c r="H16" i="6" s="1"/>
  <c r="E32" i="6" l="1"/>
  <c r="E30" i="6"/>
  <c r="E26" i="6"/>
  <c r="E14" i="6"/>
  <c r="E20" i="6"/>
  <c r="E22" i="6"/>
  <c r="E12" i="6"/>
  <c r="E28" i="6"/>
  <c r="E16" i="6"/>
  <c r="E18" i="6"/>
  <c r="E24" i="6"/>
  <c r="U121" i="8"/>
  <c r="U122" i="8" s="1"/>
  <c r="U124" i="8" s="1"/>
  <c r="U125" i="8" s="1"/>
  <c r="U112" i="8"/>
  <c r="U114" i="8" s="1"/>
  <c r="U115" i="8" s="1"/>
</calcChain>
</file>

<file path=xl/comments1.xml><?xml version="1.0" encoding="utf-8"?>
<comments xmlns="http://schemas.openxmlformats.org/spreadsheetml/2006/main">
  <authors>
    <author>Автор</author>
  </authors>
  <commentList>
    <comment ref="E48" authorId="0" shapeId="0">
      <text>
        <r>
          <rPr>
            <sz val="9"/>
            <color indexed="81"/>
            <rFont val="Tahoma"/>
            <family val="2"/>
            <charset val="204"/>
          </rPr>
          <t>по средней кадастровой стоимости участков производственного назначения в г. Минске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7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введении новых налогов или изменения ставок по существующим после даты заключения инвестиционного договора инвестор имеет право не уплачивать новый налог и/или применять старые ставки на протяжении действия инвестиционного договора, но не более 5 лет с его заключения  </t>
        </r>
      </text>
    </comment>
    <comment ref="L7" authorId="0" shapeId="0">
      <text>
        <r>
          <rPr>
            <sz val="9"/>
            <color indexed="81"/>
            <rFont val="Tahoma"/>
            <family val="2"/>
            <charset val="204"/>
          </rPr>
          <t>все льготы действуют в течение 7 лет с момента регистрации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0% – при продаже готовой продукции за пределы ЕАЭС</t>
        </r>
      </text>
    </comment>
    <comment ref="F10" authorId="0" shapeId="0">
      <text>
        <r>
          <rPr>
            <sz val="9"/>
            <color indexed="81"/>
            <rFont val="Tahoma"/>
            <charset val="1"/>
          </rPr>
          <t>освобождение при экспорте готовой продукции за пределы ЕАЭС</t>
        </r>
      </text>
    </comment>
    <comment ref="J10" authorId="0" shapeId="0">
      <text>
        <r>
          <rPr>
            <sz val="9"/>
            <color indexed="81"/>
            <rFont val="Tahoma"/>
            <charset val="1"/>
          </rPr>
          <t>освобождение при экспорте готовой продукции за пределы ЕАЭС</t>
        </r>
      </text>
    </comment>
    <comment ref="K10" authorId="0" shapeId="0">
      <text>
        <r>
          <rPr>
            <sz val="9"/>
            <color indexed="81"/>
            <rFont val="Tahoma"/>
            <charset val="1"/>
          </rPr>
          <t>освобождение при экспорте готовой продукции за пределы ЕАЭС</t>
        </r>
      </text>
    </comment>
    <comment ref="F13" authorId="0" shapeId="0">
      <text>
        <r>
          <rPr>
            <sz val="9"/>
            <color indexed="81"/>
            <rFont val="Tahoma"/>
            <charset val="1"/>
          </rPr>
          <t>освобождение при экспорте готовой продукции за пределы ЕАЭС</t>
        </r>
      </text>
    </comment>
    <comment ref="J13" authorId="0" shapeId="0">
      <text>
        <r>
          <rPr>
            <sz val="9"/>
            <color indexed="81"/>
            <rFont val="Tahoma"/>
            <charset val="1"/>
          </rPr>
          <t>освобождение при экспорте готовой продукции за пределы ЕАЭС</t>
        </r>
      </text>
    </comment>
    <comment ref="K13" authorId="0" shapeId="0">
      <text>
        <r>
          <rPr>
            <sz val="9"/>
            <color indexed="81"/>
            <rFont val="Tahoma"/>
            <charset val="1"/>
          </rPr>
          <t>освобождение при экспорте готовой продукции за пределы ЕАЭС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Прибыль резидентов СЭЗ, полученная от реализации товаров (работ, услуг) собственного производства на экспорт или другим резидентам СЭЗ освобождается от обложения налогом на прибыль.</t>
        </r>
      </text>
    </comment>
    <comment ref="G16" authorId="0" shapeId="0">
      <text>
        <r>
          <rPr>
            <sz val="9"/>
            <color indexed="81"/>
            <rFont val="Tahoma"/>
            <family val="2"/>
            <charset val="204"/>
          </rPr>
          <t>если не сдают в аренду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в течение 3 лет и далее поквартально, если в предыдущем квартале осуществлялась реализация продукции, на которую распростроняются особенности налогообложения СЭЗ;
льгота не применяется в отношении объектов, сданных в аренду</t>
        </r>
      </text>
    </comment>
    <comment ref="L16" authorId="0" shapeId="0">
      <text>
        <r>
          <rPr>
            <sz val="9"/>
            <color indexed="81"/>
            <rFont val="Tahoma"/>
            <family val="2"/>
            <charset val="204"/>
          </rPr>
          <t>для объектов, расположенных на территории средних и малых населенных пунктов, поквартально, если в предыдущем квартале осуществлялась реализация продукции собственного производства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204"/>
          </rPr>
          <t>для производственной зоны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204"/>
          </rPr>
          <t>до принятия в эксплуатацию объектов строительства и и далее поквартально, если в предыдущем квартале осуществлялась реализация продукции, на которую распростроняются особенности налогообложения СЭЗ;
льгота не применяется в отношении объектов, сданных в аренду</t>
        </r>
      </text>
    </comment>
  </commentList>
</comments>
</file>

<file path=xl/sharedStrings.xml><?xml version="1.0" encoding="utf-8"?>
<sst xmlns="http://schemas.openxmlformats.org/spreadsheetml/2006/main" count="617" uniqueCount="300">
  <si>
    <t>Нормативный правовой акт, 
регламентирующий деятельность льготного налогового режима</t>
  </si>
  <si>
    <t>Перечень льготных налоговых режимов, действующих в Республике Беларусь при реализации инвестиционных проектов</t>
  </si>
  <si>
    <t>IT</t>
  </si>
  <si>
    <t>Алкоголь</t>
  </si>
  <si>
    <t>Туризм</t>
  </si>
  <si>
    <t>Индустриальный парк "Великий камень"</t>
  </si>
  <si>
    <t>Наука
 и исследования</t>
  </si>
  <si>
    <t>Кто может получить льготы (отрасль) 
(выделено зеленым цветом)</t>
  </si>
  <si>
    <t>Телекоммуникации
 и связь</t>
  </si>
  <si>
    <t>Указ Президента Республики Беларусь от 12.05.2017 №166
 "О совершенствовании специального правового режима Китайско-Белорусского индустриального парка "Великий камень"</t>
  </si>
  <si>
    <t>Смолевичский район Минской области, территория Индустриального парка "Великий камень"</t>
  </si>
  <si>
    <t>Общественное
 питание</t>
  </si>
  <si>
    <t>Сельское
 хозяйство</t>
  </si>
  <si>
    <t>Табачные
 изделия</t>
  </si>
  <si>
    <t>Оптовая
 торговля</t>
  </si>
  <si>
    <t>Розничная
 торговля</t>
  </si>
  <si>
    <t>Парк высоких технологий</t>
  </si>
  <si>
    <t>Декрет Президента Республики Беларусь от 22.09.2005 г. №12
 "О Парке высоких технологий" 
(с изменениями и дополнениями)</t>
  </si>
  <si>
    <t>нет</t>
  </si>
  <si>
    <t>Инвестиционный договор</t>
  </si>
  <si>
    <t>Строительство 
и недвижимость</t>
  </si>
  <si>
    <t>Свободная экономическая зона</t>
  </si>
  <si>
    <t>Медицина</t>
  </si>
  <si>
    <t>Банки и 
страхование</t>
  </si>
  <si>
    <t>Границы Свободных 
экономических зон, определенные НПА.</t>
  </si>
  <si>
    <t>Особая экономическая зона "Бремино-Орша"</t>
  </si>
  <si>
    <t>Границы ОЭЗ "Бремино-Орша" 
(Витебская область, Оршанский район)</t>
  </si>
  <si>
    <t>Наименование льготного налогового режима</t>
  </si>
  <si>
    <t>№ п/п</t>
  </si>
  <si>
    <t>Показатель</t>
  </si>
  <si>
    <t xml:space="preserve">ед. изм. </t>
  </si>
  <si>
    <t>1.</t>
  </si>
  <si>
    <t>Площадь территории предприятия</t>
  </si>
  <si>
    <t>га</t>
  </si>
  <si>
    <t>Площадь помещений</t>
  </si>
  <si>
    <t>м2</t>
  </si>
  <si>
    <t>в т.ч.</t>
  </si>
  <si>
    <t>Производственный корпус</t>
  </si>
  <si>
    <t>Административно-бытовой корпус</t>
  </si>
  <si>
    <t>Складские помещения</t>
  </si>
  <si>
    <t>3.</t>
  </si>
  <si>
    <t>тыс. USD</t>
  </si>
  <si>
    <t>в.т.ч.</t>
  </si>
  <si>
    <t>Здания и сооружения</t>
  </si>
  <si>
    <t>Машины и оборудование</t>
  </si>
  <si>
    <t>4.</t>
  </si>
  <si>
    <t>5.</t>
  </si>
  <si>
    <t>Внутренний рынок</t>
  </si>
  <si>
    <t>Экспорт</t>
  </si>
  <si>
    <t>6.</t>
  </si>
  <si>
    <t>7.</t>
  </si>
  <si>
    <t>Рентабельность продаж</t>
  </si>
  <si>
    <t>%</t>
  </si>
  <si>
    <t>Малый город</t>
  </si>
  <si>
    <t>Декрет Президента Республики Беларусь от 07.05.2012 г. №6 "О стимулировании предпринимательской деятельности на территории средних, малых городских поселений, сельской местности"</t>
  </si>
  <si>
    <t>Населенные пункты 
с численностью населения менее 50 тыс. человек</t>
  </si>
  <si>
    <t>тыс. EUR</t>
  </si>
  <si>
    <t>Минимальный объем
 инвестиций для получения льгот</t>
  </si>
  <si>
    <t>Вид льготного режима для инвестора</t>
  </si>
  <si>
    <t>Значение</t>
  </si>
  <si>
    <t>Минимальный объем
 инвестиций для получения льгот в проектах, реализующих проект более 3 лет</t>
  </si>
  <si>
    <t>Период реализации
 инвестиционного проекта, (не более, лет)</t>
  </si>
  <si>
    <t>-</t>
  </si>
  <si>
    <t>Основные финансовые критерии реализации инвестпроектов при получении льгот в особых налоговых режимах Беларуси</t>
  </si>
  <si>
    <t>Налог на добавленную стоимость</t>
  </si>
  <si>
    <t>Таможенные пошлины</t>
  </si>
  <si>
    <t>Налог на 
недвижимость</t>
  </si>
  <si>
    <t>Экологический налог</t>
  </si>
  <si>
    <t>Земельный налог</t>
  </si>
  <si>
    <t>Подоходный налог для физических лиц</t>
  </si>
  <si>
    <t xml:space="preserve">Отчисления в Фонд социальной
 защиты Министерства труда и социальной защиты </t>
  </si>
  <si>
    <t>Оффшорный сбор</t>
  </si>
  <si>
    <t xml:space="preserve">    при продаже продукции (работ, услуг)</t>
  </si>
  <si>
    <t xml:space="preserve">    при импорте сырья</t>
  </si>
  <si>
    <t xml:space="preserve">    при импорте оборудования</t>
  </si>
  <si>
    <t>Вид налога</t>
  </si>
  <si>
    <t>Льготный налоговый режим</t>
  </si>
  <si>
    <t>Индустриальный парк
 "Великий камень"</t>
  </si>
  <si>
    <t>Парк высоких
 технологий</t>
  </si>
  <si>
    <t>СЭЗ</t>
  </si>
  <si>
    <t>ОЭЗ "Бремино-Орша"</t>
  </si>
  <si>
    <t>Налоги, уплачиваемые организациями в льготных налоговых режимах Беларуси</t>
  </si>
  <si>
    <t>Акциз</t>
  </si>
  <si>
    <t>Примечание:</t>
  </si>
  <si>
    <t>Налогооблагаемая база</t>
  </si>
  <si>
    <t>Стоимость 
импортируемого сырья</t>
  </si>
  <si>
    <t>Стоимость 
импортируемого оборудования</t>
  </si>
  <si>
    <t>освобождение</t>
  </si>
  <si>
    <t>Налог на прибыль</t>
  </si>
  <si>
    <t>Налооблагаемая прибыль</t>
  </si>
  <si>
    <t>по расчету</t>
  </si>
  <si>
    <t>освобождение в течение 10 лет,
 далее - 50% от ставки</t>
  </si>
  <si>
    <t>Кадастровая стоимость 
земельного участка</t>
  </si>
  <si>
    <t>Остаточная стоимость 
зданий и сооружений</t>
  </si>
  <si>
    <t>Фонд оплаты труда</t>
  </si>
  <si>
    <t>Начисленная
 заработная плата</t>
  </si>
  <si>
    <t>Средства, перечисляемые
 в офшорную юрисдикцию</t>
  </si>
  <si>
    <t>Налог на дивиденды</t>
  </si>
  <si>
    <t>Чистая прибыль, направленная на дивиденды</t>
  </si>
  <si>
    <t>Стоимость продукции, реализованной на внутреннем рынке</t>
  </si>
  <si>
    <t xml:space="preserve">В Республике 
Беларусь </t>
  </si>
  <si>
    <t>Материальные затраты</t>
  </si>
  <si>
    <t>Расходы на оплату труда</t>
  </si>
  <si>
    <t>Отчисления на социальные нужды</t>
  </si>
  <si>
    <t>Амортизация ОС и НМА</t>
  </si>
  <si>
    <t xml:space="preserve">   Здания и сооружения</t>
  </si>
  <si>
    <t xml:space="preserve">   Машины и оборудование</t>
  </si>
  <si>
    <t>Прочие затраты</t>
  </si>
  <si>
    <t>от выручки</t>
  </si>
  <si>
    <t xml:space="preserve">   в т.ч. </t>
  </si>
  <si>
    <t xml:space="preserve">   земельный налог</t>
  </si>
  <si>
    <t xml:space="preserve">   налог на недвижимость</t>
  </si>
  <si>
    <t xml:space="preserve">   иные расходы</t>
  </si>
  <si>
    <t xml:space="preserve">   таможенные пошлины при импорте сырья</t>
  </si>
  <si>
    <t>доля импортного сырья</t>
  </si>
  <si>
    <t xml:space="preserve">     Численность персонала</t>
  </si>
  <si>
    <t xml:space="preserve">     Средняя заработная плата </t>
  </si>
  <si>
    <t>человек</t>
  </si>
  <si>
    <t>USD</t>
  </si>
  <si>
    <t>Себестоимость производства и реализации продукции</t>
  </si>
  <si>
    <t>Прибыль от текущей деятельности</t>
  </si>
  <si>
    <t>Проценты по кредитам и займам</t>
  </si>
  <si>
    <t xml:space="preserve">   Срок кредитования</t>
  </si>
  <si>
    <t>лет</t>
  </si>
  <si>
    <t xml:space="preserve">   Ставка по кредиту</t>
  </si>
  <si>
    <t xml:space="preserve">   Доля кредита в объеме инвестиций</t>
  </si>
  <si>
    <t>Прибыль до налогообложения</t>
  </si>
  <si>
    <t>Исходные условия</t>
  </si>
  <si>
    <t xml:space="preserve">Чистая прибыль </t>
  </si>
  <si>
    <t>Срок реализации инвестиционного проекта</t>
  </si>
  <si>
    <t>2.</t>
  </si>
  <si>
    <t xml:space="preserve">  в т.ч.</t>
  </si>
  <si>
    <t>Выручка от реализации продукции (в год) (без НДС)</t>
  </si>
  <si>
    <t>Портрет типового белорусского инвестора</t>
  </si>
  <si>
    <t>Чистый доход</t>
  </si>
  <si>
    <t>12.</t>
  </si>
  <si>
    <t xml:space="preserve">    Налог на добавленную стоимость</t>
  </si>
  <si>
    <t xml:space="preserve">    Налог на прибыль</t>
  </si>
  <si>
    <t xml:space="preserve">    Налог на недвижимость</t>
  </si>
  <si>
    <t xml:space="preserve">    Отчисления в ФСЗН</t>
  </si>
  <si>
    <t xml:space="preserve">    Подоходный налог</t>
  </si>
  <si>
    <t xml:space="preserve">          при импорте сырья</t>
  </si>
  <si>
    <t xml:space="preserve">          при импорте оборудования</t>
  </si>
  <si>
    <t xml:space="preserve">         при импорте сырья</t>
  </si>
  <si>
    <t xml:space="preserve">        при импорте оборудования</t>
  </si>
  <si>
    <t>Отчисления в администрацию ПВТ</t>
  </si>
  <si>
    <t xml:space="preserve">    Земельный налог</t>
  </si>
  <si>
    <t xml:space="preserve">    Таможенные пошлины </t>
  </si>
  <si>
    <t>Стандартная система налогообложения</t>
  </si>
  <si>
    <t>ВСЕГО за 20 лет:</t>
  </si>
  <si>
    <t>В т.ч. по годам реализации проекта, тыс. USD</t>
  </si>
  <si>
    <t>Суммы налогов, уплачиваемых типовым инвестором, в различных преференциальных налоговых зонах Беларуси</t>
  </si>
  <si>
    <t xml:space="preserve">   Выручка</t>
  </si>
  <si>
    <t xml:space="preserve">   Себестоимость</t>
  </si>
  <si>
    <t xml:space="preserve">   Прибыль от реализации </t>
  </si>
  <si>
    <t xml:space="preserve">   Расходы от финансовой деятельности</t>
  </si>
  <si>
    <t xml:space="preserve">   Прибыль до налогообложения</t>
  </si>
  <si>
    <t xml:space="preserve">   Налог на прибыль</t>
  </si>
  <si>
    <t xml:space="preserve">   Чистая прибыль</t>
  </si>
  <si>
    <t xml:space="preserve">   Рентабельность продаж</t>
  </si>
  <si>
    <t>Сравнение финансовых результатов в различных преференциальных налоговых зонах Беларуси</t>
  </si>
  <si>
    <t>за 5 лет</t>
  </si>
  <si>
    <t>за 10 лет</t>
  </si>
  <si>
    <t>за 20 лет</t>
  </si>
  <si>
    <t>в среднем 
за год</t>
  </si>
  <si>
    <t>Налоги, уплаченные инвестором</t>
  </si>
  <si>
    <t xml:space="preserve">   % экономии по сравнению 
со стандартной системой налогообложения</t>
  </si>
  <si>
    <t>Значение показателя</t>
  </si>
  <si>
    <t>Ед.изм.</t>
  </si>
  <si>
    <t xml:space="preserve">   эффект по сравнению 
со стандартной системой налогообложения</t>
  </si>
  <si>
    <t>5-ый год</t>
  </si>
  <si>
    <t>10-ый год</t>
  </si>
  <si>
    <t>20-ый год</t>
  </si>
  <si>
    <t>3-ий год*</t>
  </si>
  <si>
    <t>Сравнение налоговой нагрузки для типового инвестора 
в различных преференциальных налоговых режимах Беларуси</t>
  </si>
  <si>
    <t>Сравнение показателей рентабельности бизнеса инвестора
в различных преференциальных налоговых режимах Беларуси</t>
  </si>
  <si>
    <t>Примечание: классификация критериев получения статуса резидента 
в особых экономических зонах Беларуси представлены во вкладках, выделенных синим цветом</t>
  </si>
  <si>
    <t>6.1.</t>
  </si>
  <si>
    <t>6.2.</t>
  </si>
  <si>
    <t>6.3.</t>
  </si>
  <si>
    <t>6.4.</t>
  </si>
  <si>
    <t>6.5.</t>
  </si>
  <si>
    <t>8.</t>
  </si>
  <si>
    <t xml:space="preserve">9. </t>
  </si>
  <si>
    <t>10.</t>
  </si>
  <si>
    <t xml:space="preserve">11. </t>
  </si>
  <si>
    <t>13.</t>
  </si>
  <si>
    <r>
      <t xml:space="preserve">*Примечание: Детализация расчетов представлена во вкладке </t>
    </r>
    <r>
      <rPr>
        <i/>
        <sz val="12"/>
        <color rgb="FFFF0000"/>
        <rFont val="Calibri"/>
        <family val="2"/>
        <charset val="204"/>
        <scheme val="minor"/>
      </rPr>
      <t>"Сравнение налоговой нагрузки"</t>
    </r>
  </si>
  <si>
    <t>* Примечание 1: первый год получения выручки по проекту</t>
  </si>
  <si>
    <r>
      <t xml:space="preserve">Примечание 2: Детализация расчетов представлена во вкладке </t>
    </r>
    <r>
      <rPr>
        <i/>
        <sz val="11"/>
        <color rgb="FFFF0000"/>
        <rFont val="Calibri"/>
        <family val="2"/>
        <charset val="204"/>
        <scheme val="minor"/>
      </rPr>
      <t>"Сравнение финпоказателей"</t>
    </r>
  </si>
  <si>
    <t>Товары, импортируемые из стран ЕАЭС, как правило, освобождаются от пошлин</t>
  </si>
  <si>
    <t>Льготные ставки для отдельных категорий товаров</t>
  </si>
  <si>
    <t>Ставка зависит от функционального назначения (ст.241 Особенной части НК)</t>
  </si>
  <si>
    <t>Фактические объемы выбросов/отходов</t>
  </si>
  <si>
    <t>0% - если дивиденды не начислялись в течение 5 лет (ожидается отмена с 2028)</t>
  </si>
  <si>
    <t>34% от средней заработной платы по стране</t>
  </si>
  <si>
    <t>освобождение для объектов на территории ПВТ</t>
  </si>
  <si>
    <t>освобождение в границах ПВТ на период строительства (но не более 3 лет)</t>
  </si>
  <si>
    <t>освобождение в течение 5-10 лет</t>
  </si>
  <si>
    <t>9% в течение 2 лет с момента регистрации</t>
  </si>
  <si>
    <t>Закон от 8 января 2024 года № 350-З «Об инвестициях»</t>
  </si>
  <si>
    <t>освобождение до конца года, следующего за годом принятия строения в эксплуатацию</t>
  </si>
  <si>
    <t>освобождение в отношении прибыли от реализации продукции, произведенной на созданных в рамках проекта объектах, на 5 лет с момента прекращения договора</t>
  </si>
  <si>
    <t>Ставка зависит от вида загрязнения и класса опасности</t>
  </si>
  <si>
    <t>Преференциальный инвестиционный проект</t>
  </si>
  <si>
    <t>Инвестиционный 
договор/ специальный инвестиционный договор</t>
  </si>
  <si>
    <t>Логистика</t>
  </si>
  <si>
    <t>Промышленность</t>
  </si>
  <si>
    <t>в зависимости от вида деятельности (Постановление СМ №417 от 13.07.2024)</t>
  </si>
  <si>
    <t>Указ Президента Республики Беларусь от 21.03.2019 г. №106 "О создании особой экономической зоны "Бремино-Орша"</t>
  </si>
  <si>
    <t>Указ Президента Республики 
Беларусь от 9.06.2005 г. №262 "О некоторых вопросах деятельности свободных экономических зон на территории Республики Беларусь";
ст.382-383 НК РБ</t>
  </si>
  <si>
    <t>освобождение по объектам в границах СЭЗ</t>
  </si>
  <si>
    <t>освобождение по участкам в границах СЭЗ</t>
  </si>
  <si>
    <t>Таможенная стоимость/
единица объема</t>
  </si>
  <si>
    <t>деятельность должна быть связана с производством с долей экспорта &gt;= 70% продукции собственного производства</t>
  </si>
  <si>
    <t>освобождение на 9 лет</t>
  </si>
  <si>
    <t>освобождение на 5 лет</t>
  </si>
  <si>
    <t>освобождение на 20 лет для объектов в ОЭЗ</t>
  </si>
  <si>
    <t>от 0% до 100%/
фиксированная ставка за единицу</t>
  </si>
  <si>
    <t>освобождение в течение 7 лет</t>
  </si>
  <si>
    <t>освобождение в течение 7 лет в части прибыли от реализации собственной продукции</t>
  </si>
  <si>
    <t>освобождение в течение 7 лет в части доходов от реализации продукции собственного производства</t>
  </si>
  <si>
    <t>действует в пределах соответствующей территории</t>
  </si>
  <si>
    <t>Научно-технологические парки</t>
  </si>
  <si>
    <t>отдельные статьи НКРБ</t>
  </si>
  <si>
    <t>обязательное условие получения резиденства - проект должен быть инновационным</t>
  </si>
  <si>
    <t>Территории НТП</t>
  </si>
  <si>
    <t>Научно-технологические парки, центры трансфера технологий</t>
  </si>
  <si>
    <t>для отдельных парков мин. Уровень инвестиций - 50 тыс. USD</t>
  </si>
  <si>
    <t>Курс валют</t>
  </si>
  <si>
    <t>BYN/USD</t>
  </si>
  <si>
    <t>BYN/EUR</t>
  </si>
  <si>
    <t>освобождение на период реализации проекта</t>
  </si>
  <si>
    <t>Границы особой экономической зоны</t>
  </si>
  <si>
    <t>Голубым цветом выделены ячейки
 с моделируемыми параметрами (нужно вносить данные)</t>
  </si>
  <si>
    <t>Средняя ЗП по стране</t>
  </si>
  <si>
    <t>О начисленной средней заработной плате работников</t>
  </si>
  <si>
    <t>в т.ч. за пределы ЕАЭС</t>
  </si>
  <si>
    <t>Объем инвестиций (с учетом НДС)</t>
  </si>
  <si>
    <t>в т.ч. импортные</t>
  </si>
  <si>
    <t>BYN</t>
  </si>
  <si>
    <t>в т.ч. выручка в рамках инвестиционного договора</t>
  </si>
  <si>
    <t>Комбинирование льгот &gt;&gt;&gt;</t>
  </si>
  <si>
    <t>Индустриальный парк "Великий камень" +
инвестиционный договор</t>
  </si>
  <si>
    <t>Парк высоких технологий+
инвестиционный договор</t>
  </si>
  <si>
    <t>Свободная экономическая зона+
инвестиционный договор</t>
  </si>
  <si>
    <t>Особая экономическая зона "Бремино-Орша"+
инвестиционный договор</t>
  </si>
  <si>
    <t>Малый город+
инвестиционный договор</t>
  </si>
  <si>
    <t>Научно-технологические парки+
инвестиционный договор</t>
  </si>
  <si>
    <t>нет влияния на налоговую нагрузку</t>
  </si>
  <si>
    <t>в т.ч. экспорт</t>
  </si>
  <si>
    <t>если применимо</t>
  </si>
  <si>
    <t>Требования:</t>
  </si>
  <si>
    <t>- соответствие приоритетным видам деятельности, определенных Правительством;</t>
  </si>
  <si>
    <t>Льготы:</t>
  </si>
  <si>
    <t>1. стабоговорка – стабильность налогового законодательства до 5 лет;</t>
  </si>
  <si>
    <t>2. освобождение от налога на прибыль при реализации товаров собственного производства в течение 5 лет;</t>
  </si>
  <si>
    <t>3. возмещение затрат по созданию внешней инфраструктуры (только для проектов в отстающих районах);</t>
  </si>
  <si>
    <t>4. изменение функционального назначения отдельных частей объекта, в том числе до завершения его строительства;</t>
  </si>
  <si>
    <t>5. снижение требований к размерам санитарно-защитных зон, которые предусмотрены градостроительными проектами;</t>
  </si>
  <si>
    <t>6. предоставление земельного участка требуемого размера, не включенного в перечень участков для реализации инвестпроектов) без проведения аукциона;</t>
  </si>
  <si>
    <t>7. освобождение от ввозного НДС по техоборудованию;</t>
  </si>
  <si>
    <t>8. предоставление земельного участка, включенного в перечень участков для реализации инвестиционных проектов, без проведения аукциона;</t>
  </si>
  <si>
    <t>9. освобождение от НДС при безвозмездной передаче и получении основных средств в целях реализации проекта;</t>
  </si>
  <si>
    <t>10. освобождение от земельного налога, арендной платы за земельные участки на период реализации проекта +1 год;</t>
  </si>
  <si>
    <t>11. осуществление вычета в полном объеме сумм НДС (при приобретении товаров (работ, услуг), использованных для строительства, оснащения объектов в рамках инвестпроекта);</t>
  </si>
  <si>
    <t>12. освобождение от платы за право аренды земельного участка и др.</t>
  </si>
  <si>
    <t>- минимальный объем инвестиций;</t>
  </si>
  <si>
    <t>- подтверждение эффективности проекта путем проведения финансово-экономической оценки.</t>
  </si>
  <si>
    <t>1. освобождение от ввозных таможенных пошлин;</t>
  </si>
  <si>
    <t>2. предоставление земельного участка, включенного в перечень участков для реализации инвестиционных проектов, без проведения аукциона;</t>
  </si>
  <si>
    <t>3. освобождение от земельного налога, арендной платы за земельные участки на период реализации проекта;</t>
  </si>
  <si>
    <t>4. осуществление вычета в полном объеме сумм НДС (при приобретении товаров (работ, услуг), использованных для строительства, оснащения объектов в рамках инвестпроекта);</t>
  </si>
  <si>
    <t>5. освобождение от платы за право аренды земельного участка;</t>
  </si>
  <si>
    <t>6. определение без процедур, установленных законодательством, подрядчика или разработчика проектной документации, поставщиков товаров, исполнителей услуг для строительства объектов и др.</t>
  </si>
  <si>
    <t>Упрощенная процедура в сравнении с инвестиционным договором, что ускоряет процесс получения льгот.</t>
  </si>
  <si>
    <t>Для получения права на применение налоговых льгот, организации и их деятельность должны соответствовать определенным требованиям:</t>
  </si>
  <si>
    <t>- Юридическое лицо создается с местом нахождения на территории парка;</t>
  </si>
  <si>
    <t>- Юридическое лицо планирует реализовать на территории парка инвестиционный проект, отвечающий одновременно следующим условиям:</t>
  </si>
  <si>
    <t>Требования для получения статуса резидента Индустриального парка Великий камень:</t>
  </si>
  <si>
    <t>- соответствие проекта основным направлениям деятельности парка;</t>
  </si>
  <si>
    <t>- минимальный объем инвестиций 5 млн USD (500 тыс. USD для НИОКР) за весь период реализации проекта или 500 тыс. USD в течение 3 лет;</t>
  </si>
  <si>
    <t>- Предоставление обоснования инвестиционного проекта по установленным требованиям.</t>
  </si>
  <si>
    <t>Требования для получения статуса резидента Парка высоких технологий:</t>
  </si>
  <si>
    <t>- Соответствие определенным видам деятельности;</t>
  </si>
  <si>
    <t>Виды деятельности</t>
  </si>
  <si>
    <t>Требования к документам</t>
  </si>
  <si>
    <t>Требования для получения статуса резидента Свободно-экономической зоны:</t>
  </si>
  <si>
    <t>- Проект должен предусматривать создание и (или) развитие производства, ориентированного на экспорт и (или) импортозамещение.</t>
  </si>
  <si>
    <t>- Достижение минимального уровня инвестиций по проекту: 1 млн EUR за весь период или 500 тыс. EUR в теч. 3 лет;</t>
  </si>
  <si>
    <t>- Территориальное расположение в границах СЭЗ;</t>
  </si>
  <si>
    <t>Требования для получения статуса резидента ОЭЗ "Бремино-Орша":</t>
  </si>
  <si>
    <t>- Юридическое лицо должно быть зарегистрировано и находиться на территории ОЭЗ «Бремино-Орша»;</t>
  </si>
  <si>
    <t>Требования для получения статуса резидента технопарка:</t>
  </si>
  <si>
    <t>- Инновационная направленность проекта.</t>
  </si>
  <si>
    <t>- Предоставление бизнес-плана/технико-экономического обоснования проекта по установленным требованиям;</t>
  </si>
  <si>
    <t>- Достижение минимального уровня инвестиций по проекту: 5 млн USD за весь период/ 500 тыс. USD в теч. 3 лет/ 500 тыс. USD для НИОКР.</t>
  </si>
  <si>
    <t>- Предоставление бизнес-проекта по утвержденной форме</t>
  </si>
  <si>
    <t>- Соответствие определенным видам деятельности</t>
  </si>
  <si>
    <t>Разработано ASER специально для НАИП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</si>
</sst>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0.0"/>
    <numFmt numFmtId="166" formatCode="0.0%"/>
    <numFmt numFmtId="167" formatCode="#,##0.0"/>
    <numFmt numFmtId="168" formatCode="#,##0.0000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2C2C3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7" tint="-0.499984740745262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11"/>
      <color rgb="FF0070C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42040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5693C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40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165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13" xfId="0" applyFill="1" applyBorder="1"/>
    <xf numFmtId="0" fontId="1" fillId="3" borderId="0" xfId="0" applyFont="1" applyFill="1"/>
    <xf numFmtId="0" fontId="14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/>
    <xf numFmtId="0" fontId="16" fillId="3" borderId="0" xfId="0" applyFont="1" applyFill="1"/>
    <xf numFmtId="0" fontId="1" fillId="3" borderId="13" xfId="0" applyFont="1" applyFill="1" applyBorder="1" applyAlignment="1">
      <alignment vertical="center"/>
    </xf>
    <xf numFmtId="0" fontId="1" fillId="3" borderId="13" xfId="0" applyFont="1" applyFill="1" applyBorder="1"/>
    <xf numFmtId="0" fontId="16" fillId="3" borderId="13" xfId="0" applyFont="1" applyFill="1" applyBorder="1"/>
    <xf numFmtId="0" fontId="0" fillId="3" borderId="13" xfId="0" applyFill="1" applyBorder="1" applyAlignment="1">
      <alignment wrapText="1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16" fillId="3" borderId="9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9" fontId="8" fillId="3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9" fillId="3" borderId="11" xfId="0" applyFont="1" applyFill="1" applyBorder="1"/>
    <xf numFmtId="3" fontId="9" fillId="3" borderId="11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/>
    <xf numFmtId="9" fontId="10" fillId="3" borderId="0" xfId="0" applyNumberFormat="1" applyFont="1" applyFill="1" applyBorder="1" applyAlignment="1">
      <alignment horizontal="center"/>
    </xf>
    <xf numFmtId="167" fontId="10" fillId="3" borderId="0" xfId="0" applyNumberFormat="1" applyFont="1" applyFill="1" applyBorder="1" applyAlignment="1">
      <alignment horizontal="center"/>
    </xf>
    <xf numFmtId="167" fontId="10" fillId="3" borderId="11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3" fontId="19" fillId="3" borderId="0" xfId="0" applyNumberFormat="1" applyFont="1" applyFill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166" fontId="1" fillId="3" borderId="11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right"/>
    </xf>
    <xf numFmtId="0" fontId="16" fillId="0" borderId="0" xfId="0" applyFont="1"/>
    <xf numFmtId="0" fontId="1" fillId="0" borderId="0" xfId="0" applyFont="1"/>
    <xf numFmtId="0" fontId="1" fillId="3" borderId="1" xfId="0" applyFont="1" applyFill="1" applyBorder="1"/>
    <xf numFmtId="3" fontId="1" fillId="3" borderId="13" xfId="0" applyNumberFormat="1" applyFont="1" applyFill="1" applyBorder="1" applyAlignment="1">
      <alignment horizontal="center"/>
    </xf>
    <xf numFmtId="3" fontId="16" fillId="3" borderId="13" xfId="0" applyNumberFormat="1" applyFont="1" applyFill="1" applyBorder="1" applyAlignment="1">
      <alignment horizontal="center"/>
    </xf>
    <xf numFmtId="3" fontId="16" fillId="3" borderId="9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3" fontId="0" fillId="3" borderId="13" xfId="0" applyNumberFormat="1" applyFont="1" applyFill="1" applyBorder="1" applyAlignment="1">
      <alignment horizontal="center"/>
    </xf>
    <xf numFmtId="0" fontId="16" fillId="3" borderId="1" xfId="0" applyFont="1" applyFill="1" applyBorder="1"/>
    <xf numFmtId="3" fontId="0" fillId="3" borderId="0" xfId="0" applyNumberFormat="1" applyFill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16" fillId="3" borderId="0" xfId="0" applyFont="1" applyFill="1" applyBorder="1"/>
    <xf numFmtId="0" fontId="16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0" fontId="1" fillId="3" borderId="4" xfId="0" applyFont="1" applyFill="1" applyBorder="1"/>
    <xf numFmtId="3" fontId="1" fillId="3" borderId="8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24" fillId="3" borderId="0" xfId="0" applyNumberFormat="1" applyFont="1" applyFill="1" applyAlignment="1">
      <alignment horizontal="center"/>
    </xf>
    <xf numFmtId="0" fontId="0" fillId="3" borderId="0" xfId="0" applyFont="1" applyFill="1" applyBorder="1"/>
    <xf numFmtId="0" fontId="0" fillId="3" borderId="13" xfId="0" applyFont="1" applyFill="1" applyBorder="1"/>
    <xf numFmtId="0" fontId="1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 vertical="center"/>
    </xf>
    <xf numFmtId="0" fontId="26" fillId="3" borderId="0" xfId="0" applyFont="1" applyFill="1"/>
    <xf numFmtId="0" fontId="18" fillId="3" borderId="0" xfId="0" applyFont="1" applyFill="1" applyBorder="1" applyAlignment="1">
      <alignment horizontal="center" vertical="center"/>
    </xf>
    <xf numFmtId="0" fontId="23" fillId="3" borderId="0" xfId="0" applyFont="1" applyFill="1"/>
    <xf numFmtId="0" fontId="27" fillId="3" borderId="13" xfId="0" applyFont="1" applyFill="1" applyBorder="1"/>
    <xf numFmtId="0" fontId="25" fillId="3" borderId="13" xfId="0" applyFont="1" applyFill="1" applyBorder="1"/>
    <xf numFmtId="0" fontId="19" fillId="3" borderId="2" xfId="0" applyFont="1" applyFill="1" applyBorder="1" applyAlignment="1">
      <alignment wrapText="1"/>
    </xf>
    <xf numFmtId="167" fontId="27" fillId="3" borderId="0" xfId="0" applyNumberFormat="1" applyFont="1" applyFill="1" applyBorder="1" applyAlignment="1">
      <alignment horizontal="center" vertical="center"/>
    </xf>
    <xf numFmtId="166" fontId="19" fillId="3" borderId="11" xfId="0" applyNumberFormat="1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 wrapText="1"/>
    </xf>
    <xf numFmtId="166" fontId="16" fillId="3" borderId="11" xfId="0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31" fillId="3" borderId="0" xfId="0" applyFont="1" applyFill="1"/>
    <xf numFmtId="166" fontId="27" fillId="3" borderId="0" xfId="0" applyNumberFormat="1" applyFont="1" applyFill="1" applyBorder="1" applyAlignment="1">
      <alignment horizontal="center" vertical="center"/>
    </xf>
    <xf numFmtId="166" fontId="25" fillId="3" borderId="0" xfId="0" applyNumberFormat="1" applyFont="1" applyFill="1" applyBorder="1" applyAlignment="1">
      <alignment horizontal="center" vertical="center"/>
    </xf>
    <xf numFmtId="167" fontId="12" fillId="3" borderId="0" xfId="0" applyNumberFormat="1" applyFont="1" applyFill="1" applyBorder="1" applyAlignment="1">
      <alignment horizontal="center" vertical="center"/>
    </xf>
    <xf numFmtId="167" fontId="12" fillId="3" borderId="15" xfId="0" applyNumberFormat="1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166" fontId="19" fillId="3" borderId="10" xfId="0" applyNumberFormat="1" applyFont="1" applyFill="1" applyBorder="1" applyAlignment="1">
      <alignment horizontal="center" vertical="center"/>
    </xf>
    <xf numFmtId="166" fontId="16" fillId="3" borderId="10" xfId="0" applyNumberFormat="1" applyFont="1" applyFill="1" applyBorder="1" applyAlignment="1">
      <alignment horizontal="center" vertical="center"/>
    </xf>
    <xf numFmtId="166" fontId="12" fillId="3" borderId="0" xfId="0" applyNumberFormat="1" applyFont="1" applyFill="1" applyBorder="1" applyAlignment="1">
      <alignment horizontal="center" vertical="center"/>
    </xf>
    <xf numFmtId="166" fontId="12" fillId="3" borderId="15" xfId="0" applyNumberFormat="1" applyFont="1" applyFill="1" applyBorder="1" applyAlignment="1">
      <alignment horizontal="center" vertical="center"/>
    </xf>
    <xf numFmtId="166" fontId="26" fillId="3" borderId="0" xfId="0" applyNumberFormat="1" applyFont="1" applyFill="1" applyBorder="1" applyAlignment="1">
      <alignment horizontal="center" vertical="center"/>
    </xf>
    <xf numFmtId="166" fontId="26" fillId="3" borderId="15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11" xfId="0" applyNumberFormat="1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9" fontId="4" fillId="3" borderId="12" xfId="0" applyNumberFormat="1" applyFont="1" applyFill="1" applyBorder="1" applyAlignment="1">
      <alignment horizontal="center" vertical="center"/>
    </xf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1" fillId="0" borderId="11" xfId="0" applyFont="1" applyBorder="1" applyAlignment="1">
      <alignment horizontal="center" vertical="center" wrapText="1"/>
    </xf>
    <xf numFmtId="0" fontId="1" fillId="3" borderId="0" xfId="0" applyFont="1" applyFill="1"/>
    <xf numFmtId="0" fontId="16" fillId="3" borderId="0" xfId="0" applyFont="1" applyFill="1"/>
    <xf numFmtId="0" fontId="1" fillId="3" borderId="13" xfId="0" applyFont="1" applyFill="1" applyBorder="1"/>
    <xf numFmtId="9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0" fillId="3" borderId="7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wrapText="1"/>
    </xf>
    <xf numFmtId="9" fontId="0" fillId="3" borderId="11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9" fontId="0" fillId="3" borderId="1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/>
    <xf numFmtId="9" fontId="4" fillId="3" borderId="1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/>
    </xf>
    <xf numFmtId="3" fontId="16" fillId="3" borderId="13" xfId="0" applyNumberFormat="1" applyFont="1" applyFill="1" applyBorder="1" applyAlignment="1">
      <alignment horizontal="center"/>
    </xf>
    <xf numFmtId="3" fontId="16" fillId="3" borderId="9" xfId="0" applyNumberFormat="1" applyFont="1" applyFill="1" applyBorder="1" applyAlignment="1">
      <alignment horizontal="center"/>
    </xf>
    <xf numFmtId="3" fontId="0" fillId="3" borderId="13" xfId="0" applyNumberFormat="1" applyFont="1" applyFill="1" applyBorder="1" applyAlignment="1">
      <alignment horizontal="center"/>
    </xf>
    <xf numFmtId="0" fontId="16" fillId="3" borderId="1" xfId="0" applyFont="1" applyFill="1" applyBorder="1"/>
    <xf numFmtId="3" fontId="0" fillId="3" borderId="0" xfId="0" applyNumberFormat="1" applyFill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0" fontId="1" fillId="3" borderId="4" xfId="0" applyFont="1" applyFill="1" applyBorder="1"/>
    <xf numFmtId="3" fontId="1" fillId="3" borderId="0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0" fillId="3" borderId="13" xfId="0" applyFont="1" applyFill="1" applyBorder="1"/>
    <xf numFmtId="0" fontId="5" fillId="3" borderId="0" xfId="0" applyFont="1" applyFill="1" applyBorder="1" applyAlignment="1">
      <alignment horizontal="center"/>
    </xf>
    <xf numFmtId="0" fontId="19" fillId="3" borderId="2" xfId="0" applyFont="1" applyFill="1" applyBorder="1" applyAlignment="1">
      <alignment wrapText="1"/>
    </xf>
    <xf numFmtId="0" fontId="30" fillId="3" borderId="2" xfId="0" applyFont="1" applyFill="1" applyBorder="1" applyAlignment="1">
      <alignment horizontal="center" vertical="center" wrapText="1"/>
    </xf>
    <xf numFmtId="166" fontId="16" fillId="3" borderId="11" xfId="0" applyNumberFormat="1" applyFont="1" applyFill="1" applyBorder="1" applyAlignment="1">
      <alignment horizontal="center" vertical="center"/>
    </xf>
    <xf numFmtId="166" fontId="16" fillId="3" borderId="1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32" fillId="3" borderId="0" xfId="0" applyFont="1" applyFill="1"/>
    <xf numFmtId="0" fontId="3" fillId="3" borderId="10" xfId="0" applyFont="1" applyFill="1" applyBorder="1" applyAlignment="1">
      <alignment horizontal="center" vertical="center" wrapText="1"/>
    </xf>
    <xf numFmtId="9" fontId="0" fillId="3" borderId="10" xfId="0" applyNumberFormat="1" applyFont="1" applyFill="1" applyBorder="1" applyAlignment="1">
      <alignment horizontal="center" vertical="center" wrapText="1"/>
    </xf>
    <xf numFmtId="9" fontId="15" fillId="3" borderId="10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14" xfId="0" applyFill="1" applyBorder="1"/>
    <xf numFmtId="0" fontId="0" fillId="3" borderId="6" xfId="0" applyFill="1" applyBorder="1"/>
    <xf numFmtId="9" fontId="1" fillId="7" borderId="3" xfId="0" applyNumberFormat="1" applyFont="1" applyFill="1" applyBorder="1" applyAlignment="1">
      <alignment horizontal="center" vertical="center"/>
    </xf>
    <xf numFmtId="9" fontId="0" fillId="7" borderId="14" xfId="0" applyNumberFormat="1" applyFill="1" applyBorder="1" applyAlignment="1">
      <alignment horizontal="center" vertical="center" wrapText="1"/>
    </xf>
    <xf numFmtId="9" fontId="0" fillId="7" borderId="14" xfId="0" applyNumberForma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wrapText="1"/>
    </xf>
    <xf numFmtId="9" fontId="4" fillId="3" borderId="0" xfId="0" applyNumberFormat="1" applyFont="1" applyFill="1" applyBorder="1" applyAlignment="1">
      <alignment horizontal="center" vertical="center"/>
    </xf>
    <xf numFmtId="9" fontId="0" fillId="3" borderId="0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9" fontId="4" fillId="3" borderId="0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9" fontId="23" fillId="3" borderId="0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/>
    <xf numFmtId="9" fontId="4" fillId="3" borderId="14" xfId="0" applyNumberFormat="1" applyFont="1" applyFill="1" applyBorder="1" applyAlignment="1">
      <alignment horizontal="center" vertical="center"/>
    </xf>
    <xf numFmtId="9" fontId="3" fillId="3" borderId="15" xfId="0" applyNumberFormat="1" applyFont="1" applyFill="1" applyBorder="1" applyAlignment="1">
      <alignment horizontal="center" vertical="center"/>
    </xf>
    <xf numFmtId="9" fontId="4" fillId="3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9" fontId="3" fillId="3" borderId="15" xfId="0" applyNumberFormat="1" applyFont="1" applyFill="1" applyBorder="1" applyAlignment="1">
      <alignment horizontal="center" vertical="center" wrapText="1"/>
    </xf>
    <xf numFmtId="9" fontId="0" fillId="7" borderId="12" xfId="0" applyNumberFormat="1" applyFont="1" applyFill="1" applyBorder="1" applyAlignment="1">
      <alignment horizontal="center" vertical="center"/>
    </xf>
    <xf numFmtId="9" fontId="0" fillId="7" borderId="12" xfId="0" applyNumberFormat="1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5" fillId="3" borderId="15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wrapText="1"/>
    </xf>
    <xf numFmtId="0" fontId="1" fillId="3" borderId="7" xfId="0" applyFont="1" applyFill="1" applyBorder="1"/>
    <xf numFmtId="9" fontId="0" fillId="3" borderId="15" xfId="0" applyNumberForma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9" fontId="15" fillId="3" borderId="12" xfId="0" applyNumberFormat="1" applyFont="1" applyFill="1" applyBorder="1" applyAlignment="1">
      <alignment horizontal="center" vertical="center" wrapText="1"/>
    </xf>
    <xf numFmtId="9" fontId="0" fillId="3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164" fontId="16" fillId="3" borderId="0" xfId="0" applyNumberFormat="1" applyFont="1" applyFill="1" applyAlignment="1">
      <alignment horizontal="center" vertical="center"/>
    </xf>
    <xf numFmtId="0" fontId="0" fillId="3" borderId="2" xfId="0" applyFill="1" applyBorder="1"/>
    <xf numFmtId="4" fontId="19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4" fontId="1" fillId="3" borderId="13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3" fontId="16" fillId="3" borderId="14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6" fillId="3" borderId="1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6" fontId="0" fillId="7" borderId="12" xfId="0" applyNumberFormat="1" applyFont="1" applyFill="1" applyBorder="1" applyAlignment="1">
      <alignment horizontal="center" vertical="center" wrapText="1"/>
    </xf>
    <xf numFmtId="166" fontId="0" fillId="3" borderId="11" xfId="0" applyNumberFormat="1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3" borderId="14" xfId="0" applyNumberFormat="1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7" xfId="0" applyFont="1" applyFill="1" applyBorder="1" applyAlignment="1">
      <alignment horizontal="center" vertical="center"/>
    </xf>
    <xf numFmtId="0" fontId="38" fillId="8" borderId="14" xfId="0" applyFont="1" applyFill="1" applyBorder="1" applyAlignment="1">
      <alignment horizontal="center" vertical="center" wrapText="1"/>
    </xf>
    <xf numFmtId="0" fontId="39" fillId="8" borderId="0" xfId="0" applyFont="1" applyFill="1" applyBorder="1" applyAlignment="1">
      <alignment horizontal="center" vertical="center" wrapText="1"/>
    </xf>
    <xf numFmtId="0" fontId="39" fillId="8" borderId="0" xfId="0" applyFont="1" applyFill="1" applyBorder="1" applyAlignment="1">
      <alignment horizontal="center" vertical="center"/>
    </xf>
    <xf numFmtId="0" fontId="38" fillId="8" borderId="14" xfId="0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4" borderId="11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/>
    <xf numFmtId="0" fontId="0" fillId="6" borderId="11" xfId="0" applyFill="1" applyBorder="1"/>
    <xf numFmtId="0" fontId="0" fillId="6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/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168" fontId="8" fillId="9" borderId="2" xfId="0" applyNumberFormat="1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 vertical="center" wrapText="1"/>
    </xf>
    <xf numFmtId="2" fontId="9" fillId="9" borderId="16" xfId="0" applyNumberFormat="1" applyFont="1" applyFill="1" applyBorder="1" applyAlignment="1">
      <alignment horizontal="center"/>
    </xf>
    <xf numFmtId="3" fontId="9" fillId="9" borderId="16" xfId="0" applyNumberFormat="1" applyFont="1" applyFill="1" applyBorder="1" applyAlignment="1">
      <alignment horizontal="center"/>
    </xf>
    <xf numFmtId="3" fontId="8" fillId="9" borderId="16" xfId="0" applyNumberFormat="1" applyFont="1" applyFill="1" applyBorder="1" applyAlignment="1">
      <alignment horizontal="center"/>
    </xf>
    <xf numFmtId="3" fontId="8" fillId="9" borderId="17" xfId="0" applyNumberFormat="1" applyFont="1" applyFill="1" applyBorder="1" applyAlignment="1">
      <alignment horizontal="center"/>
    </xf>
    <xf numFmtId="9" fontId="0" fillId="9" borderId="16" xfId="0" applyNumberFormat="1" applyFill="1" applyBorder="1" applyAlignment="1">
      <alignment horizontal="center"/>
    </xf>
    <xf numFmtId="9" fontId="0" fillId="9" borderId="16" xfId="0" applyNumberFormat="1" applyFont="1" applyFill="1" applyBorder="1" applyAlignment="1">
      <alignment horizontal="center"/>
    </xf>
    <xf numFmtId="9" fontId="0" fillId="9" borderId="17" xfId="0" applyNumberFormat="1" applyFont="1" applyFill="1" applyBorder="1" applyAlignment="1">
      <alignment horizontal="center"/>
    </xf>
    <xf numFmtId="9" fontId="19" fillId="9" borderId="0" xfId="0" applyNumberFormat="1" applyFont="1" applyFill="1" applyAlignment="1">
      <alignment horizontal="center"/>
    </xf>
    <xf numFmtId="3" fontId="19" fillId="9" borderId="0" xfId="0" applyNumberFormat="1" applyFont="1" applyFill="1" applyAlignment="1">
      <alignment horizontal="center"/>
    </xf>
    <xf numFmtId="0" fontId="27" fillId="9" borderId="2" xfId="0" applyFont="1" applyFill="1" applyBorder="1"/>
    <xf numFmtId="0" fontId="27" fillId="9" borderId="2" xfId="0" applyFont="1" applyFill="1" applyBorder="1" applyAlignment="1">
      <alignment horizontal="center" vertical="center"/>
    </xf>
    <xf numFmtId="165" fontId="27" fillId="9" borderId="11" xfId="0" applyNumberFormat="1" applyFont="1" applyFill="1" applyBorder="1" applyAlignment="1">
      <alignment horizontal="center" vertical="center"/>
    </xf>
    <xf numFmtId="2" fontId="27" fillId="9" borderId="11" xfId="0" applyNumberFormat="1" applyFont="1" applyFill="1" applyBorder="1" applyAlignment="1">
      <alignment horizontal="center" vertical="center"/>
    </xf>
    <xf numFmtId="3" fontId="12" fillId="9" borderId="11" xfId="0" applyNumberFormat="1" applyFont="1" applyFill="1" applyBorder="1" applyAlignment="1">
      <alignment horizontal="center" vertical="center"/>
    </xf>
    <xf numFmtId="3" fontId="12" fillId="9" borderId="10" xfId="0" applyNumberFormat="1" applyFont="1" applyFill="1" applyBorder="1" applyAlignment="1">
      <alignment horizontal="center" vertical="center"/>
    </xf>
    <xf numFmtId="166" fontId="27" fillId="9" borderId="11" xfId="0" applyNumberFormat="1" applyFont="1" applyFill="1" applyBorder="1" applyAlignment="1">
      <alignment horizontal="center" vertical="center"/>
    </xf>
    <xf numFmtId="166" fontId="12" fillId="9" borderId="11" xfId="0" applyNumberFormat="1" applyFont="1" applyFill="1" applyBorder="1" applyAlignment="1">
      <alignment horizontal="center" vertical="center"/>
    </xf>
    <xf numFmtId="166" fontId="12" fillId="9" borderId="10" xfId="0" applyNumberFormat="1" applyFont="1" applyFill="1" applyBorder="1" applyAlignment="1">
      <alignment horizontal="center" vertical="center"/>
    </xf>
    <xf numFmtId="0" fontId="27" fillId="9" borderId="9" xfId="0" applyFont="1" applyFill="1" applyBorder="1"/>
    <xf numFmtId="0" fontId="27" fillId="9" borderId="9" xfId="0" applyFont="1" applyFill="1" applyBorder="1" applyAlignment="1">
      <alignment horizontal="center" vertical="center"/>
    </xf>
    <xf numFmtId="166" fontId="27" fillId="9" borderId="1" xfId="0" applyNumberFormat="1" applyFont="1" applyFill="1" applyBorder="1" applyAlignment="1">
      <alignment horizontal="center" vertical="center"/>
    </xf>
    <xf numFmtId="166" fontId="12" fillId="9" borderId="1" xfId="0" applyNumberFormat="1" applyFont="1" applyFill="1" applyBorder="1" applyAlignment="1">
      <alignment horizontal="center" vertical="center"/>
    </xf>
    <xf numFmtId="166" fontId="12" fillId="9" borderId="7" xfId="0" applyNumberFormat="1" applyFont="1" applyFill="1" applyBorder="1" applyAlignment="1">
      <alignment horizontal="center" vertical="center"/>
    </xf>
    <xf numFmtId="0" fontId="12" fillId="9" borderId="9" xfId="0" applyFont="1" applyFill="1" applyBorder="1"/>
    <xf numFmtId="0" fontId="12" fillId="9" borderId="9" xfId="0" applyFont="1" applyFill="1" applyBorder="1" applyAlignment="1">
      <alignment horizontal="center" vertical="center"/>
    </xf>
    <xf numFmtId="165" fontId="27" fillId="9" borderId="1" xfId="0" applyNumberFormat="1" applyFont="1" applyFill="1" applyBorder="1" applyAlignment="1">
      <alignment horizontal="center" vertical="center"/>
    </xf>
    <xf numFmtId="165" fontId="12" fillId="9" borderId="1" xfId="0" applyNumberFormat="1" applyFont="1" applyFill="1" applyBorder="1" applyAlignment="1">
      <alignment horizontal="center" vertical="center"/>
    </xf>
    <xf numFmtId="165" fontId="12" fillId="9" borderId="7" xfId="0" applyNumberFormat="1" applyFont="1" applyFill="1" applyBorder="1" applyAlignment="1">
      <alignment horizontal="center" vertical="center"/>
    </xf>
    <xf numFmtId="167" fontId="27" fillId="9" borderId="1" xfId="0" applyNumberFormat="1" applyFont="1" applyFill="1" applyBorder="1" applyAlignment="1">
      <alignment horizontal="center" vertical="center"/>
    </xf>
    <xf numFmtId="167" fontId="12" fillId="9" borderId="1" xfId="0" applyNumberFormat="1" applyFont="1" applyFill="1" applyBorder="1" applyAlignment="1">
      <alignment horizontal="center" vertical="center"/>
    </xf>
    <xf numFmtId="167" fontId="12" fillId="9" borderId="7" xfId="0" applyNumberFormat="1" applyFont="1" applyFill="1" applyBorder="1" applyAlignment="1">
      <alignment horizontal="center" vertical="center"/>
    </xf>
    <xf numFmtId="0" fontId="1" fillId="10" borderId="1" xfId="0" applyFont="1" applyFill="1" applyBorder="1"/>
    <xf numFmtId="3" fontId="1" fillId="10" borderId="2" xfId="0" applyNumberFormat="1" applyFont="1" applyFill="1" applyBorder="1" applyAlignment="1">
      <alignment horizontal="center"/>
    </xf>
    <xf numFmtId="3" fontId="1" fillId="10" borderId="11" xfId="0" applyNumberFormat="1" applyFont="1" applyFill="1" applyBorder="1" applyAlignment="1">
      <alignment horizontal="center"/>
    </xf>
    <xf numFmtId="0" fontId="1" fillId="10" borderId="11" xfId="0" applyFont="1" applyFill="1" applyBorder="1"/>
    <xf numFmtId="0" fontId="1" fillId="10" borderId="10" xfId="0" applyFont="1" applyFill="1" applyBorder="1"/>
    <xf numFmtId="0" fontId="1" fillId="10" borderId="9" xfId="0" applyFont="1" applyFill="1" applyBorder="1"/>
    <xf numFmtId="0" fontId="1" fillId="10" borderId="2" xfId="0" applyFont="1" applyFill="1" applyBorder="1"/>
    <xf numFmtId="0" fontId="41" fillId="9" borderId="13" xfId="0" applyFont="1" applyFill="1" applyBorder="1" applyAlignment="1">
      <alignment horizontal="left"/>
    </xf>
    <xf numFmtId="3" fontId="41" fillId="9" borderId="0" xfId="0" applyNumberFormat="1" applyFont="1" applyFill="1" applyAlignment="1">
      <alignment horizontal="left"/>
    </xf>
    <xf numFmtId="166" fontId="19" fillId="9" borderId="0" xfId="0" applyNumberFormat="1" applyFont="1" applyFill="1" applyAlignment="1">
      <alignment horizontal="center"/>
    </xf>
    <xf numFmtId="0" fontId="41" fillId="9" borderId="9" xfId="0" applyFont="1" applyFill="1" applyBorder="1" applyAlignment="1">
      <alignment horizontal="left"/>
    </xf>
    <xf numFmtId="3" fontId="9" fillId="9" borderId="1" xfId="0" applyNumberFormat="1" applyFont="1" applyFill="1" applyBorder="1" applyAlignment="1">
      <alignment horizontal="center"/>
    </xf>
    <xf numFmtId="166" fontId="41" fillId="9" borderId="1" xfId="0" applyNumberFormat="1" applyFont="1" applyFill="1" applyBorder="1" applyAlignment="1">
      <alignment horizontal="center"/>
    </xf>
    <xf numFmtId="3" fontId="41" fillId="9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>
      <alignment horizontal="center" vertical="center"/>
    </xf>
    <xf numFmtId="0" fontId="42" fillId="0" borderId="0" xfId="1"/>
    <xf numFmtId="167" fontId="8" fillId="9" borderId="2" xfId="0" applyNumberFormat="1" applyFont="1" applyFill="1" applyBorder="1" applyAlignment="1">
      <alignment horizontal="center"/>
    </xf>
    <xf numFmtId="9" fontId="4" fillId="3" borderId="14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right"/>
    </xf>
    <xf numFmtId="167" fontId="8" fillId="3" borderId="2" xfId="0" applyNumberFormat="1" applyFont="1" applyFill="1" applyBorder="1" applyAlignment="1">
      <alignment horizontal="center"/>
    </xf>
    <xf numFmtId="0" fontId="1" fillId="10" borderId="11" xfId="0" applyFont="1" applyFill="1" applyBorder="1" applyAlignment="1">
      <alignment wrapText="1"/>
    </xf>
    <xf numFmtId="0" fontId="44" fillId="3" borderId="0" xfId="0" applyFont="1" applyFill="1" applyAlignment="1">
      <alignment vertical="center"/>
    </xf>
    <xf numFmtId="0" fontId="12" fillId="9" borderId="9" xfId="0" applyFont="1" applyFill="1" applyBorder="1" applyAlignment="1">
      <alignment wrapText="1"/>
    </xf>
    <xf numFmtId="166" fontId="16" fillId="3" borderId="12" xfId="0" applyNumberFormat="1" applyFont="1" applyFill="1" applyBorder="1" applyAlignment="1">
      <alignment horizontal="center" vertical="center"/>
    </xf>
    <xf numFmtId="0" fontId="0" fillId="0" borderId="0" xfId="0" quotePrefix="1"/>
    <xf numFmtId="0" fontId="37" fillId="10" borderId="0" xfId="0" applyFont="1" applyFill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17" fillId="9" borderId="0" xfId="0" applyFont="1" applyFill="1" applyAlignment="1">
      <alignment horizontal="left" wrapText="1"/>
    </xf>
    <xf numFmtId="0" fontId="17" fillId="9" borderId="0" xfId="0" applyFont="1" applyFill="1" applyAlignment="1">
      <alignment horizontal="left"/>
    </xf>
    <xf numFmtId="0" fontId="32" fillId="3" borderId="0" xfId="0" applyFont="1" applyFill="1" applyAlignment="1">
      <alignment horizontal="left" wrapText="1"/>
    </xf>
    <xf numFmtId="0" fontId="20" fillId="3" borderId="0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40" fillId="10" borderId="12" xfId="0" applyFont="1" applyFill="1" applyBorder="1" applyAlignment="1">
      <alignment horizontal="center"/>
    </xf>
    <xf numFmtId="0" fontId="40" fillId="10" borderId="11" xfId="0" applyFont="1" applyFill="1" applyBorder="1" applyAlignment="1">
      <alignment horizontal="center"/>
    </xf>
    <xf numFmtId="0" fontId="40" fillId="10" borderId="10" xfId="0" applyFont="1" applyFill="1" applyBorder="1" applyAlignment="1">
      <alignment horizontal="center"/>
    </xf>
    <xf numFmtId="0" fontId="37" fillId="8" borderId="8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wrapText="1"/>
    </xf>
    <xf numFmtId="0" fontId="0" fillId="3" borderId="15" xfId="0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8" xfId="0" applyFont="1" applyFill="1" applyBorder="1" applyAlignment="1">
      <alignment horizontal="center" vertical="center" wrapText="1"/>
    </xf>
    <xf numFmtId="0" fontId="37" fillId="8" borderId="9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7" fillId="8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37" fillId="8" borderId="12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/>
    </xf>
    <xf numFmtId="0" fontId="37" fillId="8" borderId="14" xfId="0" applyFont="1" applyFill="1" applyBorder="1" applyAlignment="1">
      <alignment horizontal="center" vertical="center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/>
    </xf>
    <xf numFmtId="0" fontId="39" fillId="8" borderId="8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5693CA"/>
      <color rgb="FFDAE3F3"/>
      <color rgb="FF81C3B7"/>
      <color rgb="FF042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rk.by/upload/%D0%92%D0%B8%D0%B4%D1%8B%20%D0%B4%D0%B5%D1%8F%D1%82%D0%B5%D0%BB%D1%8C%D0%BD%D0%BE%D1%81%D1%82%D0%B8.pdf" TargetMode="External"/><Relationship Id="rId1" Type="http://schemas.openxmlformats.org/officeDocument/2006/relationships/hyperlink" Target="https://park.by/upload/%D0%A4%D0%BE%D1%80%D0%BC%D0%B0%20%D0%B1%D0%B8%D0%B7%D0%BD%D0%B5%D1%81-%D0%BF%D1%80%D0%BE%D0%B5%D0%BA%D1%82%D0%B0,%20%D1%83%D1%82%D0%B2%D0%B5%D1%80%D0%B6%D0%B4%D0%B5%D0%BD%D0%BD%D0%B0%D1%8F%20%D0%9F%D0%BE%D1%81%D1%82%D0%B0%D0%BD%D0%BE%D0%B2%D0%BB%D0%B5%D0%BD%D0%B8%D0%B8%20%D0%A1%D0%BE%D0%B2%D0%B5%D1%82%D0%B0%20%D0%9C%D0%B8%D0%BD%D0%B8%D1%81%D1%82%D1%80%D0%BE%D0%B2%20%D0%A0%D0%B5%D1%81%D0%BF%D1%83%D0%B1%D0%BB%D0%B8%D0%BA%D0%B8%20%D0%91%D0%B5%D0%BB%D0%B0%D1%80%D1%83%D1%81%D1%8C%20%D0%BE%D1%82%2027.03.2006%20N%2040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elstat.gov.by/ofitsialnaya-statistika/realny-sector-ekonomiki/stoimost-rabochey-sily/operativnye-dannye/o-nachislennoy-sredney-zarabotnoy-plate-rabotnikov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V66"/>
  <sheetViews>
    <sheetView workbookViewId="0">
      <selection activeCell="W5" sqref="W5"/>
    </sheetView>
  </sheetViews>
  <sheetFormatPr defaultRowHeight="14.25" x14ac:dyDescent="0.45"/>
  <sheetData>
    <row r="1" spans="2:22" x14ac:dyDescent="0.45">
      <c r="V1" s="140" t="s">
        <v>299</v>
      </c>
    </row>
    <row r="2" spans="2:22" s="132" customFormat="1" x14ac:dyDescent="0.45">
      <c r="B2" s="132" t="s">
        <v>276</v>
      </c>
    </row>
    <row r="3" spans="2:22" s="132" customFormat="1" x14ac:dyDescent="0.45"/>
    <row r="4" spans="2:22" s="132" customFormat="1" x14ac:dyDescent="0.45">
      <c r="B4" s="349" t="s">
        <v>31</v>
      </c>
      <c r="C4" s="153" t="s">
        <v>279</v>
      </c>
    </row>
    <row r="5" spans="2:22" s="132" customFormat="1" x14ac:dyDescent="0.45">
      <c r="C5" s="346" t="s">
        <v>277</v>
      </c>
    </row>
    <row r="6" spans="2:22" s="132" customFormat="1" x14ac:dyDescent="0.45">
      <c r="C6" s="346" t="s">
        <v>278</v>
      </c>
    </row>
    <row r="7" spans="2:22" s="132" customFormat="1" x14ac:dyDescent="0.45">
      <c r="D7" s="346" t="s">
        <v>280</v>
      </c>
    </row>
    <row r="8" spans="2:22" s="132" customFormat="1" x14ac:dyDescent="0.45">
      <c r="D8" s="346" t="s">
        <v>281</v>
      </c>
    </row>
    <row r="9" spans="2:22" s="132" customFormat="1" x14ac:dyDescent="0.45">
      <c r="C9" s="346" t="s">
        <v>282</v>
      </c>
    </row>
    <row r="10" spans="2:22" s="132" customFormat="1" x14ac:dyDescent="0.45"/>
    <row r="11" spans="2:22" s="132" customFormat="1" x14ac:dyDescent="0.45">
      <c r="B11" s="349" t="s">
        <v>130</v>
      </c>
      <c r="C11" s="153" t="s">
        <v>283</v>
      </c>
    </row>
    <row r="12" spans="2:22" s="132" customFormat="1" x14ac:dyDescent="0.45">
      <c r="C12" s="346" t="s">
        <v>298</v>
      </c>
    </row>
    <row r="13" spans="2:22" s="132" customFormat="1" x14ac:dyDescent="0.45">
      <c r="C13" s="337" t="s">
        <v>285</v>
      </c>
    </row>
    <row r="14" spans="2:22" s="132" customFormat="1" x14ac:dyDescent="0.45">
      <c r="C14" s="346" t="s">
        <v>297</v>
      </c>
    </row>
    <row r="15" spans="2:22" s="132" customFormat="1" x14ac:dyDescent="0.45">
      <c r="C15" s="337" t="s">
        <v>286</v>
      </c>
    </row>
    <row r="16" spans="2:22" s="132" customFormat="1" x14ac:dyDescent="0.45"/>
    <row r="17" spans="2:3" s="132" customFormat="1" x14ac:dyDescent="0.45">
      <c r="B17" s="349" t="s">
        <v>40</v>
      </c>
      <c r="C17" s="153" t="s">
        <v>287</v>
      </c>
    </row>
    <row r="18" spans="2:3" s="132" customFormat="1" x14ac:dyDescent="0.45">
      <c r="B18" s="348"/>
      <c r="C18" s="346" t="s">
        <v>290</v>
      </c>
    </row>
    <row r="19" spans="2:3" s="132" customFormat="1" x14ac:dyDescent="0.45">
      <c r="C19" s="346" t="s">
        <v>284</v>
      </c>
    </row>
    <row r="20" spans="2:3" s="132" customFormat="1" x14ac:dyDescent="0.45">
      <c r="C20" s="346" t="s">
        <v>289</v>
      </c>
    </row>
    <row r="21" spans="2:3" s="132" customFormat="1" x14ac:dyDescent="0.45">
      <c r="C21" s="346" t="s">
        <v>288</v>
      </c>
    </row>
    <row r="22" spans="2:3" s="132" customFormat="1" x14ac:dyDescent="0.45">
      <c r="C22" s="346"/>
    </row>
    <row r="23" spans="2:3" s="132" customFormat="1" x14ac:dyDescent="0.45">
      <c r="B23" s="349" t="s">
        <v>45</v>
      </c>
      <c r="C23" s="153" t="s">
        <v>291</v>
      </c>
    </row>
    <row r="24" spans="2:3" s="132" customFormat="1" x14ac:dyDescent="0.45">
      <c r="C24" s="346" t="s">
        <v>292</v>
      </c>
    </row>
    <row r="25" spans="2:3" s="132" customFormat="1" x14ac:dyDescent="0.45">
      <c r="C25" s="346" t="s">
        <v>284</v>
      </c>
    </row>
    <row r="26" spans="2:3" s="132" customFormat="1" x14ac:dyDescent="0.45">
      <c r="C26" s="346" t="s">
        <v>296</v>
      </c>
    </row>
    <row r="27" spans="2:3" s="132" customFormat="1" x14ac:dyDescent="0.45">
      <c r="C27" s="346"/>
    </row>
    <row r="28" spans="2:3" s="132" customFormat="1" x14ac:dyDescent="0.45">
      <c r="B28" s="349" t="s">
        <v>46</v>
      </c>
      <c r="C28" s="153" t="s">
        <v>293</v>
      </c>
    </row>
    <row r="29" spans="2:3" s="132" customFormat="1" x14ac:dyDescent="0.45">
      <c r="C29" s="346" t="s">
        <v>295</v>
      </c>
    </row>
    <row r="30" spans="2:3" s="132" customFormat="1" x14ac:dyDescent="0.45">
      <c r="C30" s="346" t="s">
        <v>284</v>
      </c>
    </row>
    <row r="31" spans="2:3" s="132" customFormat="1" x14ac:dyDescent="0.45">
      <c r="C31" s="346" t="s">
        <v>294</v>
      </c>
    </row>
    <row r="32" spans="2:3" s="132" customFormat="1" x14ac:dyDescent="0.45">
      <c r="C32" s="346"/>
    </row>
    <row r="33" spans="2:2" s="132" customFormat="1" x14ac:dyDescent="0.45"/>
    <row r="34" spans="2:2" s="347" customFormat="1" x14ac:dyDescent="0.45">
      <c r="B34" s="347" t="s">
        <v>19</v>
      </c>
    </row>
    <row r="36" spans="2:2" x14ac:dyDescent="0.45">
      <c r="B36" s="153" t="s">
        <v>252</v>
      </c>
    </row>
    <row r="37" spans="2:2" x14ac:dyDescent="0.45">
      <c r="B37" s="346" t="s">
        <v>253</v>
      </c>
    </row>
    <row r="38" spans="2:2" x14ac:dyDescent="0.45">
      <c r="B38" s="346" t="s">
        <v>267</v>
      </c>
    </row>
    <row r="39" spans="2:2" x14ac:dyDescent="0.45">
      <c r="B39" s="346" t="s">
        <v>268</v>
      </c>
    </row>
    <row r="41" spans="2:2" x14ac:dyDescent="0.45">
      <c r="B41" s="153" t="s">
        <v>254</v>
      </c>
    </row>
    <row r="42" spans="2:2" x14ac:dyDescent="0.45">
      <c r="B42" t="s">
        <v>255</v>
      </c>
    </row>
    <row r="43" spans="2:2" x14ac:dyDescent="0.45">
      <c r="B43" t="s">
        <v>256</v>
      </c>
    </row>
    <row r="44" spans="2:2" x14ac:dyDescent="0.45">
      <c r="B44" t="s">
        <v>257</v>
      </c>
    </row>
    <row r="45" spans="2:2" x14ac:dyDescent="0.45">
      <c r="B45" t="s">
        <v>258</v>
      </c>
    </row>
    <row r="46" spans="2:2" x14ac:dyDescent="0.45">
      <c r="B46" t="s">
        <v>259</v>
      </c>
    </row>
    <row r="47" spans="2:2" x14ac:dyDescent="0.45">
      <c r="B47" t="s">
        <v>260</v>
      </c>
    </row>
    <row r="48" spans="2:2" x14ac:dyDescent="0.45">
      <c r="B48" t="s">
        <v>261</v>
      </c>
    </row>
    <row r="49" spans="2:2" x14ac:dyDescent="0.45">
      <c r="B49" t="s">
        <v>262</v>
      </c>
    </row>
    <row r="50" spans="2:2" x14ac:dyDescent="0.45">
      <c r="B50" t="s">
        <v>263</v>
      </c>
    </row>
    <row r="51" spans="2:2" x14ac:dyDescent="0.45">
      <c r="B51" t="s">
        <v>264</v>
      </c>
    </row>
    <row r="52" spans="2:2" x14ac:dyDescent="0.45">
      <c r="B52" t="s">
        <v>265</v>
      </c>
    </row>
    <row r="53" spans="2:2" x14ac:dyDescent="0.45">
      <c r="B53" t="s">
        <v>266</v>
      </c>
    </row>
    <row r="56" spans="2:2" s="347" customFormat="1" x14ac:dyDescent="0.45">
      <c r="B56" s="347" t="s">
        <v>204</v>
      </c>
    </row>
    <row r="58" spans="2:2" s="132" customFormat="1" x14ac:dyDescent="0.45">
      <c r="B58" s="132" t="s">
        <v>275</v>
      </c>
    </row>
    <row r="59" spans="2:2" s="132" customFormat="1" x14ac:dyDescent="0.45"/>
    <row r="60" spans="2:2" x14ac:dyDescent="0.45">
      <c r="B60" s="153" t="s">
        <v>254</v>
      </c>
    </row>
    <row r="61" spans="2:2" x14ac:dyDescent="0.45">
      <c r="B61" t="s">
        <v>269</v>
      </c>
    </row>
    <row r="62" spans="2:2" x14ac:dyDescent="0.45">
      <c r="B62" t="s">
        <v>270</v>
      </c>
    </row>
    <row r="63" spans="2:2" x14ac:dyDescent="0.45">
      <c r="B63" t="s">
        <v>271</v>
      </c>
    </row>
    <row r="64" spans="2:2" x14ac:dyDescent="0.45">
      <c r="B64" t="s">
        <v>272</v>
      </c>
    </row>
    <row r="65" spans="2:2" x14ac:dyDescent="0.45">
      <c r="B65" t="s">
        <v>273</v>
      </c>
    </row>
    <row r="66" spans="2:2" x14ac:dyDescent="0.45">
      <c r="B66" t="s">
        <v>274</v>
      </c>
    </row>
  </sheetData>
  <hyperlinks>
    <hyperlink ref="C15" r:id="rId1"/>
    <hyperlink ref="C13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O70"/>
  <sheetViews>
    <sheetView zoomScaleNormal="100" zoomScaleSheetLayoutView="100" workbookViewId="0">
      <pane ySplit="8" topLeftCell="A39" activePane="bottomLeft" state="frozen"/>
      <selection pane="bottomLeft" activeCell="L43" sqref="L43"/>
    </sheetView>
  </sheetViews>
  <sheetFormatPr defaultColWidth="8.86328125" defaultRowHeight="14.25" x14ac:dyDescent="0.45"/>
  <cols>
    <col min="1" max="2" width="8.86328125" style="1"/>
    <col min="3" max="3" width="49.86328125" style="1" bestFit="1" customWidth="1"/>
    <col min="4" max="4" width="8.73046875" style="1" bestFit="1" customWidth="1"/>
    <col min="5" max="5" width="16.86328125" style="1" customWidth="1"/>
    <col min="6" max="6" width="8.86328125" style="1"/>
    <col min="7" max="8" width="12.73046875" style="1" customWidth="1"/>
    <col min="9" max="10" width="8.86328125" style="1"/>
    <col min="11" max="11" width="19.59765625" style="1" bestFit="1" customWidth="1"/>
    <col min="12" max="12" width="8.86328125" style="1"/>
    <col min="13" max="13" width="21.1328125" style="1" bestFit="1" customWidth="1"/>
    <col min="14" max="14" width="9.86328125" style="1" bestFit="1" customWidth="1"/>
    <col min="15" max="16384" width="8.86328125" style="1"/>
  </cols>
  <sheetData>
    <row r="1" spans="1:15" x14ac:dyDescent="0.45">
      <c r="A1" s="140" t="s">
        <v>299</v>
      </c>
      <c r="B1" s="140"/>
      <c r="C1" s="140"/>
      <c r="J1" s="139" t="s">
        <v>229</v>
      </c>
      <c r="M1" s="139" t="s">
        <v>235</v>
      </c>
      <c r="N1" s="133"/>
    </row>
    <row r="2" spans="1:15" x14ac:dyDescent="0.45">
      <c r="J2" s="228" t="s">
        <v>230</v>
      </c>
      <c r="K2" s="282">
        <v>3.0122</v>
      </c>
      <c r="M2" s="228" t="s">
        <v>240</v>
      </c>
      <c r="N2" s="338">
        <v>2762.7</v>
      </c>
      <c r="O2" s="337" t="s">
        <v>236</v>
      </c>
    </row>
    <row r="3" spans="1:15" ht="23.25" x14ac:dyDescent="0.7">
      <c r="B3" s="351" t="s">
        <v>133</v>
      </c>
      <c r="C3" s="351"/>
      <c r="D3" s="351"/>
      <c r="E3" s="351"/>
      <c r="F3" s="351"/>
      <c r="G3" s="351"/>
      <c r="J3" s="228" t="s">
        <v>231</v>
      </c>
      <c r="K3" s="282">
        <v>3.4975000000000001</v>
      </c>
      <c r="M3" s="228" t="s">
        <v>118</v>
      </c>
      <c r="N3" s="341">
        <f>N2/K2</f>
        <v>917.17017462319893</v>
      </c>
    </row>
    <row r="4" spans="1:15" ht="18" x14ac:dyDescent="0.55000000000000004">
      <c r="B4" s="14"/>
      <c r="C4" s="14"/>
      <c r="D4" s="14"/>
      <c r="E4" s="14"/>
      <c r="F4" s="14"/>
      <c r="G4" s="14"/>
    </row>
    <row r="5" spans="1:15" ht="25.9" customHeight="1" x14ac:dyDescent="0.55000000000000004">
      <c r="B5" s="14"/>
      <c r="C5" s="68" t="s">
        <v>83</v>
      </c>
      <c r="D5" s="352" t="s">
        <v>234</v>
      </c>
      <c r="E5" s="353"/>
      <c r="F5" s="353"/>
      <c r="G5" s="353"/>
    </row>
    <row r="6" spans="1:15" ht="4.9000000000000004" customHeight="1" x14ac:dyDescent="0.55000000000000004">
      <c r="B6" s="14"/>
      <c r="C6" s="14"/>
      <c r="D6" s="67"/>
      <c r="E6" s="66"/>
      <c r="F6" s="66"/>
      <c r="G6" s="66"/>
    </row>
    <row r="7" spans="1:15" ht="4.9000000000000004" customHeight="1" x14ac:dyDescent="0.45"/>
    <row r="8" spans="1:15" x14ac:dyDescent="0.45">
      <c r="B8" s="254" t="s">
        <v>28</v>
      </c>
      <c r="C8" s="254" t="s">
        <v>29</v>
      </c>
      <c r="D8" s="254" t="s">
        <v>30</v>
      </c>
      <c r="E8" s="255" t="s">
        <v>59</v>
      </c>
      <c r="F8" s="350" t="s">
        <v>127</v>
      </c>
      <c r="G8" s="350"/>
    </row>
    <row r="9" spans="1:15" ht="7.15" customHeight="1" thickBot="1" x14ac:dyDescent="0.5">
      <c r="B9" s="57"/>
      <c r="C9" s="57"/>
      <c r="D9" s="57"/>
      <c r="E9" s="58"/>
      <c r="F9" s="56"/>
      <c r="G9" s="56"/>
    </row>
    <row r="10" spans="1:15" ht="14.65" thickBot="1" x14ac:dyDescent="0.5">
      <c r="B10" s="59" t="s">
        <v>31</v>
      </c>
      <c r="C10" s="60" t="s">
        <v>129</v>
      </c>
      <c r="D10" s="59" t="s">
        <v>123</v>
      </c>
      <c r="E10" s="283">
        <v>2</v>
      </c>
      <c r="F10" s="56"/>
      <c r="G10" s="56"/>
    </row>
    <row r="11" spans="1:15" ht="5.45" customHeight="1" thickBot="1" x14ac:dyDescent="0.5">
      <c r="B11" s="6"/>
      <c r="C11" s="7"/>
      <c r="D11" s="7"/>
      <c r="E11" s="7"/>
    </row>
    <row r="12" spans="1:15" ht="14.65" thickBot="1" x14ac:dyDescent="0.5">
      <c r="B12" s="38" t="s">
        <v>130</v>
      </c>
      <c r="C12" s="39" t="s">
        <v>32</v>
      </c>
      <c r="D12" s="38" t="s">
        <v>33</v>
      </c>
      <c r="E12" s="284">
        <v>1.5</v>
      </c>
    </row>
    <row r="13" spans="1:15" ht="6" customHeight="1" thickBot="1" x14ac:dyDescent="0.5">
      <c r="B13" s="6"/>
      <c r="C13" s="7"/>
      <c r="D13" s="6"/>
      <c r="E13" s="6"/>
    </row>
    <row r="14" spans="1:15" ht="14.65" thickBot="1" x14ac:dyDescent="0.5">
      <c r="B14" s="38" t="s">
        <v>40</v>
      </c>
      <c r="C14" s="39" t="s">
        <v>34</v>
      </c>
      <c r="D14" s="38" t="s">
        <v>35</v>
      </c>
      <c r="E14" s="285">
        <f>E12*10000/3</f>
        <v>5000</v>
      </c>
    </row>
    <row r="15" spans="1:15" ht="14.65" thickBot="1" x14ac:dyDescent="0.5">
      <c r="B15" s="6"/>
      <c r="C15" s="7" t="s">
        <v>36</v>
      </c>
      <c r="D15" s="6"/>
      <c r="E15" s="9"/>
    </row>
    <row r="16" spans="1:15" ht="14.65" thickBot="1" x14ac:dyDescent="0.5">
      <c r="B16" s="6"/>
      <c r="C16" s="7" t="s">
        <v>37</v>
      </c>
      <c r="D16" s="6" t="str">
        <f>D14</f>
        <v>м2</v>
      </c>
      <c r="E16" s="286">
        <v>3500</v>
      </c>
    </row>
    <row r="17" spans="2:6" ht="14.65" thickBot="1" x14ac:dyDescent="0.5">
      <c r="B17" s="6"/>
      <c r="C17" s="7" t="s">
        <v>38</v>
      </c>
      <c r="D17" s="6" t="str">
        <f>D16</f>
        <v>м2</v>
      </c>
      <c r="E17" s="287">
        <v>500</v>
      </c>
    </row>
    <row r="18" spans="2:6" x14ac:dyDescent="0.45">
      <c r="B18" s="6"/>
      <c r="C18" s="7" t="s">
        <v>39</v>
      </c>
      <c r="D18" s="6" t="str">
        <f>D17</f>
        <v>м2</v>
      </c>
      <c r="E18" s="9">
        <f>E14-E16-E17</f>
        <v>1000</v>
      </c>
    </row>
    <row r="19" spans="2:6" ht="7.15" customHeight="1" x14ac:dyDescent="0.45">
      <c r="B19" s="6"/>
      <c r="C19" s="7"/>
      <c r="D19" s="7"/>
      <c r="E19" s="8"/>
    </row>
    <row r="20" spans="2:6" x14ac:dyDescent="0.45">
      <c r="B20" s="38" t="s">
        <v>45</v>
      </c>
      <c r="C20" s="39" t="s">
        <v>238</v>
      </c>
      <c r="D20" s="38" t="s">
        <v>41</v>
      </c>
      <c r="E20" s="40">
        <f>SUM(E22:E23)</f>
        <v>6500</v>
      </c>
    </row>
    <row r="21" spans="2:6" x14ac:dyDescent="0.45">
      <c r="B21" s="6"/>
      <c r="C21" s="7" t="s">
        <v>42</v>
      </c>
      <c r="D21" s="6"/>
      <c r="E21" s="9"/>
    </row>
    <row r="22" spans="2:6" ht="14.65" thickBot="1" x14ac:dyDescent="0.5">
      <c r="B22" s="6"/>
      <c r="C22" s="7" t="s">
        <v>43</v>
      </c>
      <c r="D22" s="6" t="str">
        <f>D20</f>
        <v>тыс. USD</v>
      </c>
      <c r="E22" s="9">
        <f>E14*650/1000</f>
        <v>3250</v>
      </c>
    </row>
    <row r="23" spans="2:6" s="133" customFormat="1" ht="14.65" thickBot="1" x14ac:dyDescent="0.5">
      <c r="B23" s="6"/>
      <c r="C23" s="7" t="s">
        <v>44</v>
      </c>
      <c r="D23" s="6" t="str">
        <f>D22</f>
        <v>тыс. USD</v>
      </c>
      <c r="E23" s="286">
        <v>3250</v>
      </c>
    </row>
    <row r="24" spans="2:6" ht="13.9" customHeight="1" thickBot="1" x14ac:dyDescent="0.5">
      <c r="B24" s="6"/>
      <c r="C24" s="340" t="s">
        <v>239</v>
      </c>
      <c r="D24" s="6" t="str">
        <f>D22</f>
        <v>тыс. USD</v>
      </c>
      <c r="E24" s="286">
        <f>E23</f>
        <v>3250</v>
      </c>
    </row>
    <row r="25" spans="2:6" ht="7.15" customHeight="1" x14ac:dyDescent="0.45">
      <c r="B25" s="6"/>
      <c r="C25" s="7"/>
      <c r="D25" s="7"/>
      <c r="E25" s="8"/>
    </row>
    <row r="26" spans="2:6" x14ac:dyDescent="0.45">
      <c r="B26" s="38" t="s">
        <v>46</v>
      </c>
      <c r="C26" s="39" t="s">
        <v>132</v>
      </c>
      <c r="D26" s="38" t="s">
        <v>41</v>
      </c>
      <c r="E26" s="40">
        <f>E28+E29</f>
        <v>5000</v>
      </c>
    </row>
    <row r="27" spans="2:6" ht="14.65" thickBot="1" x14ac:dyDescent="0.5">
      <c r="B27" s="10"/>
      <c r="C27" s="7" t="s">
        <v>36</v>
      </c>
      <c r="D27" s="6"/>
      <c r="E27" s="9"/>
    </row>
    <row r="28" spans="2:6" ht="14.65" thickBot="1" x14ac:dyDescent="0.5">
      <c r="B28" s="10"/>
      <c r="C28" s="7" t="s">
        <v>47</v>
      </c>
      <c r="D28" s="6" t="str">
        <f>D26</f>
        <v>тыс. USD</v>
      </c>
      <c r="E28" s="286">
        <v>2000</v>
      </c>
    </row>
    <row r="29" spans="2:6" ht="14.65" thickBot="1" x14ac:dyDescent="0.5">
      <c r="B29" s="10"/>
      <c r="C29" s="7" t="s">
        <v>48</v>
      </c>
      <c r="D29" s="6" t="str">
        <f>D28</f>
        <v>тыс. USD</v>
      </c>
      <c r="E29" s="287">
        <v>3000</v>
      </c>
    </row>
    <row r="30" spans="2:6" s="133" customFormat="1" ht="14.65" thickBot="1" x14ac:dyDescent="0.5">
      <c r="B30" s="10"/>
      <c r="C30" s="340" t="s">
        <v>237</v>
      </c>
      <c r="D30" s="6" t="str">
        <f>D29</f>
        <v>тыс. USD</v>
      </c>
      <c r="E30" s="287">
        <v>1000</v>
      </c>
    </row>
    <row r="31" spans="2:6" ht="6" customHeight="1" thickBot="1" x14ac:dyDescent="0.5">
      <c r="B31" s="10"/>
      <c r="C31" s="7"/>
      <c r="D31" s="6"/>
      <c r="E31" s="9"/>
    </row>
    <row r="32" spans="2:6" s="133" customFormat="1" ht="14.65" thickBot="1" x14ac:dyDescent="0.5">
      <c r="B32" s="10"/>
      <c r="C32" s="7" t="s">
        <v>241</v>
      </c>
      <c r="D32" s="6" t="str">
        <f>D29</f>
        <v>тыс. USD</v>
      </c>
      <c r="E32" s="286">
        <v>1000</v>
      </c>
      <c r="F32" s="140" t="s">
        <v>251</v>
      </c>
    </row>
    <row r="33" spans="2:7" s="133" customFormat="1" ht="14.65" thickBot="1" x14ac:dyDescent="0.5">
      <c r="B33" s="10"/>
      <c r="C33" s="340" t="s">
        <v>250</v>
      </c>
      <c r="D33" s="6" t="str">
        <f>D32</f>
        <v>тыс. USD</v>
      </c>
      <c r="E33" s="287">
        <v>500</v>
      </c>
    </row>
    <row r="34" spans="2:7" ht="9" customHeight="1" x14ac:dyDescent="0.45">
      <c r="B34" s="41"/>
      <c r="C34" s="42"/>
      <c r="D34" s="41"/>
      <c r="E34" s="43"/>
    </row>
    <row r="35" spans="2:7" x14ac:dyDescent="0.45">
      <c r="B35" s="36" t="s">
        <v>49</v>
      </c>
      <c r="C35" s="37" t="s">
        <v>119</v>
      </c>
      <c r="D35" s="36" t="str">
        <f>D26</f>
        <v>тыс. USD</v>
      </c>
      <c r="E35" s="45">
        <f>E37+E38+E41+E42+E46</f>
        <v>3565.0153243476529</v>
      </c>
      <c r="F35" s="133"/>
      <c r="G35" s="133"/>
    </row>
    <row r="36" spans="2:7" ht="14.65" thickBot="1" x14ac:dyDescent="0.5">
      <c r="B36" s="10"/>
      <c r="C36" s="7" t="s">
        <v>131</v>
      </c>
      <c r="D36" s="6"/>
      <c r="E36" s="9"/>
    </row>
    <row r="37" spans="2:7" ht="14.65" thickBot="1" x14ac:dyDescent="0.5">
      <c r="B37" s="34" t="s">
        <v>177</v>
      </c>
      <c r="C37" s="35" t="s">
        <v>101</v>
      </c>
      <c r="D37" s="34" t="s">
        <v>41</v>
      </c>
      <c r="E37" s="55">
        <f>E26*F37</f>
        <v>2000</v>
      </c>
      <c r="F37" s="288">
        <v>0.4</v>
      </c>
      <c r="G37" s="1" t="s">
        <v>108</v>
      </c>
    </row>
    <row r="38" spans="2:7" ht="14.65" thickBot="1" x14ac:dyDescent="0.5">
      <c r="B38" s="34" t="s">
        <v>178</v>
      </c>
      <c r="C38" s="35" t="s">
        <v>102</v>
      </c>
      <c r="D38" s="34" t="s">
        <v>41</v>
      </c>
      <c r="E38" s="65">
        <f>E39*E40*12/1000</f>
        <v>420</v>
      </c>
    </row>
    <row r="39" spans="2:7" s="18" customFormat="1" ht="14.65" thickBot="1" x14ac:dyDescent="0.5">
      <c r="B39" s="46"/>
      <c r="C39" s="47" t="s">
        <v>115</v>
      </c>
      <c r="D39" s="48" t="s">
        <v>117</v>
      </c>
      <c r="E39" s="286">
        <v>50</v>
      </c>
    </row>
    <row r="40" spans="2:7" s="18" customFormat="1" ht="14.65" thickBot="1" x14ac:dyDescent="0.5">
      <c r="B40" s="46"/>
      <c r="C40" s="47" t="s">
        <v>116</v>
      </c>
      <c r="D40" s="48" t="s">
        <v>118</v>
      </c>
      <c r="E40" s="287">
        <v>700</v>
      </c>
    </row>
    <row r="41" spans="2:7" s="12" customFormat="1" x14ac:dyDescent="0.45">
      <c r="B41" s="34" t="s">
        <v>179</v>
      </c>
      <c r="C41" s="35" t="s">
        <v>103</v>
      </c>
      <c r="D41" s="34" t="str">
        <f>D38</f>
        <v>тыс. USD</v>
      </c>
      <c r="E41" s="55">
        <f>E38*Налогообложение!$E$19</f>
        <v>142.80000000000001</v>
      </c>
    </row>
    <row r="42" spans="2:7" s="12" customFormat="1" x14ac:dyDescent="0.45">
      <c r="B42" s="34" t="s">
        <v>180</v>
      </c>
      <c r="C42" s="35" t="s">
        <v>104</v>
      </c>
      <c r="D42" s="34" t="str">
        <f>D41</f>
        <v>тыс. USD</v>
      </c>
      <c r="E42" s="55">
        <f>E44+E45</f>
        <v>357.5</v>
      </c>
    </row>
    <row r="43" spans="2:7" s="18" customFormat="1" x14ac:dyDescent="0.45">
      <c r="B43" s="46"/>
      <c r="C43" s="47" t="s">
        <v>109</v>
      </c>
      <c r="D43" s="48"/>
      <c r="E43" s="49"/>
    </row>
    <row r="44" spans="2:7" s="18" customFormat="1" x14ac:dyDescent="0.45">
      <c r="B44" s="46"/>
      <c r="C44" s="47" t="s">
        <v>105</v>
      </c>
      <c r="D44" s="48" t="str">
        <f>D42</f>
        <v>тыс. USD</v>
      </c>
      <c r="E44" s="49">
        <f>E22*1%</f>
        <v>32.5</v>
      </c>
    </row>
    <row r="45" spans="2:7" s="18" customFormat="1" x14ac:dyDescent="0.45">
      <c r="B45" s="46"/>
      <c r="C45" s="47" t="s">
        <v>106</v>
      </c>
      <c r="D45" s="48" t="str">
        <f>D44</f>
        <v>тыс. USD</v>
      </c>
      <c r="E45" s="49">
        <f>E24*10%</f>
        <v>325</v>
      </c>
    </row>
    <row r="46" spans="2:7" s="12" customFormat="1" x14ac:dyDescent="0.45">
      <c r="B46" s="34" t="s">
        <v>181</v>
      </c>
      <c r="C46" s="35" t="s">
        <v>107</v>
      </c>
      <c r="D46" s="34" t="str">
        <f>D45</f>
        <v>тыс. USD</v>
      </c>
      <c r="E46" s="55">
        <f>E48+E49+E50+E51</f>
        <v>644.71532434765288</v>
      </c>
    </row>
    <row r="47" spans="2:7" s="18" customFormat="1" x14ac:dyDescent="0.45">
      <c r="B47" s="46"/>
      <c r="C47" s="47" t="s">
        <v>109</v>
      </c>
      <c r="D47" s="48"/>
      <c r="E47" s="49"/>
    </row>
    <row r="48" spans="2:7" s="18" customFormat="1" x14ac:dyDescent="0.45">
      <c r="B48" s="46"/>
      <c r="C48" s="47" t="s">
        <v>110</v>
      </c>
      <c r="D48" s="48" t="str">
        <f>D45</f>
        <v>тыс. USD</v>
      </c>
      <c r="E48" s="229">
        <f>E12*10000*223/K2*Налогообложение!$E$17/1000</f>
        <v>12.215324347652876</v>
      </c>
    </row>
    <row r="49" spans="2:8" s="18" customFormat="1" ht="14.65" thickBot="1" x14ac:dyDescent="0.5">
      <c r="B49" s="46"/>
      <c r="C49" s="47" t="s">
        <v>111</v>
      </c>
      <c r="D49" s="48" t="str">
        <f>D48</f>
        <v>тыс. USD</v>
      </c>
      <c r="E49" s="49">
        <f>E22*Налогообложение!$E$16</f>
        <v>32.5</v>
      </c>
    </row>
    <row r="50" spans="2:8" s="18" customFormat="1" ht="14.65" thickBot="1" x14ac:dyDescent="0.5">
      <c r="B50" s="46"/>
      <c r="C50" s="47" t="s">
        <v>113</v>
      </c>
      <c r="D50" s="48" t="str">
        <f>D49</f>
        <v>тыс. USD</v>
      </c>
      <c r="E50" s="49">
        <f>E37*F50*10%</f>
        <v>100</v>
      </c>
      <c r="F50" s="289">
        <v>0.5</v>
      </c>
      <c r="G50" s="5" t="s">
        <v>114</v>
      </c>
      <c r="H50" s="5"/>
    </row>
    <row r="51" spans="2:8" s="18" customFormat="1" ht="14.65" thickBot="1" x14ac:dyDescent="0.5">
      <c r="B51" s="50"/>
      <c r="C51" s="51" t="s">
        <v>112</v>
      </c>
      <c r="D51" s="52" t="str">
        <f>D50</f>
        <v>тыс. USD</v>
      </c>
      <c r="E51" s="53">
        <f>F51*E26</f>
        <v>500</v>
      </c>
      <c r="F51" s="290">
        <v>0.1</v>
      </c>
      <c r="G51" s="5" t="s">
        <v>108</v>
      </c>
      <c r="H51" s="5"/>
    </row>
    <row r="52" spans="2:8" x14ac:dyDescent="0.45">
      <c r="B52" s="10"/>
      <c r="C52" s="7"/>
      <c r="D52" s="6"/>
      <c r="E52" s="9"/>
    </row>
    <row r="53" spans="2:8" x14ac:dyDescent="0.45">
      <c r="B53" s="36" t="s">
        <v>50</v>
      </c>
      <c r="C53" s="37" t="s">
        <v>120</v>
      </c>
      <c r="D53" s="36" t="str">
        <f>D38</f>
        <v>тыс. USD</v>
      </c>
      <c r="E53" s="54">
        <f>E26-E35</f>
        <v>1434.9846756523471</v>
      </c>
    </row>
    <row r="54" spans="2:8" x14ac:dyDescent="0.45">
      <c r="B54" s="10"/>
      <c r="C54" s="7"/>
      <c r="D54" s="6"/>
      <c r="E54" s="9"/>
    </row>
    <row r="55" spans="2:8" s="12" customFormat="1" x14ac:dyDescent="0.45">
      <c r="B55" s="36" t="s">
        <v>182</v>
      </c>
      <c r="C55" s="37" t="s">
        <v>121</v>
      </c>
      <c r="D55" s="36" t="str">
        <f>D53</f>
        <v>тыс. USD</v>
      </c>
      <c r="E55" s="54">
        <f>E26*E58*E56</f>
        <v>245.00000000000003</v>
      </c>
    </row>
    <row r="56" spans="2:8" s="18" customFormat="1" x14ac:dyDescent="0.45">
      <c r="B56" s="46"/>
      <c r="C56" s="47" t="s">
        <v>124</v>
      </c>
      <c r="D56" s="48" t="s">
        <v>52</v>
      </c>
      <c r="E56" s="291">
        <v>7.0000000000000007E-2</v>
      </c>
    </row>
    <row r="57" spans="2:8" s="18" customFormat="1" x14ac:dyDescent="0.45">
      <c r="B57" s="46"/>
      <c r="C57" s="47" t="s">
        <v>122</v>
      </c>
      <c r="D57" s="48" t="s">
        <v>123</v>
      </c>
      <c r="E57" s="292">
        <v>7</v>
      </c>
    </row>
    <row r="58" spans="2:8" s="18" customFormat="1" x14ac:dyDescent="0.45">
      <c r="B58" s="46"/>
      <c r="C58" s="47" t="s">
        <v>125</v>
      </c>
      <c r="D58" s="48" t="s">
        <v>52</v>
      </c>
      <c r="E58" s="291">
        <v>0.7</v>
      </c>
    </row>
    <row r="59" spans="2:8" x14ac:dyDescent="0.45">
      <c r="B59" s="10"/>
      <c r="C59" s="7"/>
      <c r="D59" s="6"/>
      <c r="E59" s="33"/>
    </row>
    <row r="60" spans="2:8" x14ac:dyDescent="0.45">
      <c r="B60" s="36" t="s">
        <v>183</v>
      </c>
      <c r="C60" s="37" t="s">
        <v>126</v>
      </c>
      <c r="D60" s="36" t="str">
        <f>D55</f>
        <v>тыс. USD</v>
      </c>
      <c r="E60" s="54">
        <f>E53-E55</f>
        <v>1189.9846756523471</v>
      </c>
    </row>
    <row r="61" spans="2:8" x14ac:dyDescent="0.45">
      <c r="B61" s="10"/>
      <c r="C61" s="7"/>
      <c r="D61" s="6"/>
      <c r="E61" s="33"/>
    </row>
    <row r="62" spans="2:8" x14ac:dyDescent="0.45">
      <c r="B62" s="10" t="s">
        <v>184</v>
      </c>
      <c r="C62" s="7" t="s">
        <v>88</v>
      </c>
      <c r="D62" s="6" t="str">
        <f>D60</f>
        <v>тыс. USD</v>
      </c>
      <c r="E62" s="9">
        <f>E60*Налогообложение!$E$15</f>
        <v>237.99693513046941</v>
      </c>
    </row>
    <row r="63" spans="2:8" x14ac:dyDescent="0.45">
      <c r="B63" s="10"/>
      <c r="C63" s="7"/>
      <c r="D63" s="6"/>
      <c r="E63" s="33"/>
    </row>
    <row r="64" spans="2:8" x14ac:dyDescent="0.45">
      <c r="B64" s="36" t="s">
        <v>185</v>
      </c>
      <c r="C64" s="37" t="s">
        <v>128</v>
      </c>
      <c r="D64" s="36" t="str">
        <f>D62</f>
        <v>тыс. USD</v>
      </c>
      <c r="E64" s="45">
        <f>E60-E62</f>
        <v>951.98774052187764</v>
      </c>
    </row>
    <row r="65" spans="2:6" x14ac:dyDescent="0.45">
      <c r="B65" s="41"/>
      <c r="C65" s="42"/>
      <c r="D65" s="41"/>
      <c r="E65" s="44"/>
    </row>
    <row r="66" spans="2:6" x14ac:dyDescent="0.45">
      <c r="B66" s="36" t="s">
        <v>135</v>
      </c>
      <c r="C66" s="37" t="s">
        <v>134</v>
      </c>
      <c r="D66" s="36" t="str">
        <f>D64</f>
        <v>тыс. USD</v>
      </c>
      <c r="E66" s="45">
        <f>E64+E42</f>
        <v>1309.4877405218776</v>
      </c>
    </row>
    <row r="67" spans="2:6" ht="12" customHeight="1" x14ac:dyDescent="0.45">
      <c r="B67" s="10"/>
      <c r="C67" s="7"/>
      <c r="D67" s="6"/>
      <c r="E67" s="9"/>
    </row>
    <row r="68" spans="2:6" x14ac:dyDescent="0.45">
      <c r="B68" s="62" t="s">
        <v>186</v>
      </c>
      <c r="C68" s="63" t="s">
        <v>51</v>
      </c>
      <c r="D68" s="62" t="s">
        <v>52</v>
      </c>
      <c r="E68" s="64">
        <f>E64/E26</f>
        <v>0.19039754810437554</v>
      </c>
    </row>
    <row r="69" spans="2:6" ht="4.9000000000000004" customHeight="1" x14ac:dyDescent="0.45"/>
    <row r="70" spans="2:6" ht="30" customHeight="1" x14ac:dyDescent="0.45">
      <c r="B70" s="354" t="s">
        <v>176</v>
      </c>
      <c r="C70" s="354"/>
      <c r="D70" s="354"/>
      <c r="E70" s="354"/>
      <c r="F70" s="354"/>
    </row>
  </sheetData>
  <mergeCells count="4">
    <mergeCell ref="F8:G8"/>
    <mergeCell ref="B3:G3"/>
    <mergeCell ref="D5:G5"/>
    <mergeCell ref="B70:F70"/>
  </mergeCells>
  <hyperlinks>
    <hyperlink ref="O2" r:id="rId1" display="https://www.belstat.gov.by/ofitsialnaya-statistika/realny-sector-ekonomiki/stoimost-rabochey-sily/operativnye-dannye/o-nachislennoy-sredney-zarabotnoy-plate-rabotnikov/"/>
  </hyperlinks>
  <pageMargins left="0.7" right="0.7" top="0.75" bottom="0.75" header="0.3" footer="0.3"/>
  <pageSetup paperSize="9" scale="46" orientation="portrait" horizontalDpi="300" verticalDpi="3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P35"/>
  <sheetViews>
    <sheetView zoomScale="90" zoomScaleNormal="90" workbookViewId="0">
      <pane ySplit="7" topLeftCell="A8" activePane="bottomLeft" state="frozen"/>
      <selection pane="bottomLeft"/>
    </sheetView>
  </sheetViews>
  <sheetFormatPr defaultColWidth="8.86328125" defaultRowHeight="14.25" x14ac:dyDescent="0.45"/>
  <cols>
    <col min="1" max="1" width="8.86328125" style="5"/>
    <col min="2" max="2" width="8.73046875" style="5" customWidth="1"/>
    <col min="3" max="3" width="46.59765625" style="5" customWidth="1"/>
    <col min="4" max="4" width="9.265625" style="5" bestFit="1" customWidth="1"/>
    <col min="5" max="5" width="12.73046875" style="5" customWidth="1"/>
    <col min="6" max="6" width="10.3984375" style="5" customWidth="1"/>
    <col min="7" max="7" width="10.86328125" style="5" customWidth="1"/>
    <col min="8" max="8" width="10.265625" style="5" customWidth="1"/>
    <col min="9" max="10" width="8.86328125" style="5"/>
    <col min="11" max="11" width="47.73046875" style="5" customWidth="1"/>
    <col min="12" max="12" width="8.1328125" style="5" bestFit="1" customWidth="1"/>
    <col min="13" max="13" width="10.1328125" style="5" bestFit="1" customWidth="1"/>
    <col min="14" max="15" width="11" style="5" bestFit="1" customWidth="1"/>
    <col min="16" max="16" width="10.3984375" style="5" bestFit="1" customWidth="1"/>
    <col min="17" max="16384" width="8.86328125" style="5"/>
  </cols>
  <sheetData>
    <row r="1" spans="1:16" x14ac:dyDescent="0.45">
      <c r="A1" s="140" t="s">
        <v>299</v>
      </c>
    </row>
    <row r="3" spans="1:16" ht="21" x14ac:dyDescent="0.65">
      <c r="B3" s="355"/>
      <c r="C3" s="355"/>
      <c r="D3" s="355"/>
      <c r="E3" s="355"/>
      <c r="F3" s="355"/>
    </row>
    <row r="4" spans="1:16" ht="37.15" customHeight="1" x14ac:dyDescent="0.55000000000000004">
      <c r="B4" s="96"/>
      <c r="C4" s="362" t="s">
        <v>174</v>
      </c>
      <c r="D4" s="363"/>
      <c r="E4" s="363"/>
      <c r="F4" s="363"/>
      <c r="G4" s="363"/>
      <c r="H4" s="363"/>
      <c r="K4" s="364" t="s">
        <v>175</v>
      </c>
      <c r="L4" s="365"/>
      <c r="M4" s="365"/>
      <c r="N4" s="365"/>
      <c r="O4" s="365"/>
      <c r="P4" s="365"/>
    </row>
    <row r="5" spans="1:16" ht="18" x14ac:dyDescent="0.5">
      <c r="B5" s="98"/>
      <c r="C5" s="98"/>
      <c r="D5" s="98"/>
      <c r="E5" s="98"/>
      <c r="F5" s="98"/>
      <c r="H5" s="84" t="s">
        <v>41</v>
      </c>
      <c r="P5" s="86" t="s">
        <v>52</v>
      </c>
    </row>
    <row r="6" spans="1:16" ht="18" x14ac:dyDescent="0.45">
      <c r="B6" s="13"/>
      <c r="C6" s="358" t="s">
        <v>29</v>
      </c>
      <c r="D6" s="360" t="s">
        <v>168</v>
      </c>
      <c r="E6" s="356" t="s">
        <v>167</v>
      </c>
      <c r="F6" s="356"/>
      <c r="G6" s="356"/>
      <c r="H6" s="357"/>
      <c r="K6" s="358" t="s">
        <v>29</v>
      </c>
      <c r="L6" s="360" t="s">
        <v>168</v>
      </c>
      <c r="M6" s="356" t="s">
        <v>167</v>
      </c>
      <c r="N6" s="356"/>
      <c r="O6" s="356"/>
      <c r="P6" s="357"/>
    </row>
    <row r="7" spans="1:16" ht="31.5" x14ac:dyDescent="0.45">
      <c r="B7" s="13"/>
      <c r="C7" s="359"/>
      <c r="D7" s="361"/>
      <c r="E7" s="256" t="s">
        <v>164</v>
      </c>
      <c r="F7" s="257" t="s">
        <v>161</v>
      </c>
      <c r="G7" s="258" t="s">
        <v>162</v>
      </c>
      <c r="H7" s="257" t="s">
        <v>163</v>
      </c>
      <c r="K7" s="359"/>
      <c r="L7" s="361"/>
      <c r="M7" s="256" t="s">
        <v>173</v>
      </c>
      <c r="N7" s="257" t="s">
        <v>170</v>
      </c>
      <c r="O7" s="258" t="s">
        <v>171</v>
      </c>
      <c r="P7" s="257" t="s">
        <v>172</v>
      </c>
    </row>
    <row r="8" spans="1:16" ht="18" x14ac:dyDescent="0.55000000000000004">
      <c r="B8" s="13"/>
      <c r="C8" s="366" t="s">
        <v>165</v>
      </c>
      <c r="D8" s="367"/>
      <c r="E8" s="367"/>
      <c r="F8" s="367"/>
      <c r="G8" s="367"/>
      <c r="H8" s="368"/>
      <c r="K8" s="366" t="s">
        <v>51</v>
      </c>
      <c r="L8" s="367"/>
      <c r="M8" s="367"/>
      <c r="N8" s="367"/>
      <c r="O8" s="367"/>
      <c r="P8" s="368"/>
    </row>
    <row r="9" spans="1:16" ht="18" x14ac:dyDescent="0.5">
      <c r="B9" s="13"/>
      <c r="C9" s="104" t="str">
        <f>'Сравнение налоговой нагрузки'!B6</f>
        <v>Стандартная система налогообложения</v>
      </c>
      <c r="D9" s="109" t="s">
        <v>41</v>
      </c>
      <c r="E9" s="107">
        <f>'Сравнение налоговой нагрузки'!C6/20</f>
        <v>750.71839929840894</v>
      </c>
      <c r="F9" s="107">
        <f>SUM('Сравнение налоговой нагрузки'!D6:H6)</f>
        <v>3312.6840937963393</v>
      </c>
      <c r="G9" s="117">
        <f>SUM('Сравнение налоговой нагрузки'!D6:M6)</f>
        <v>7213.2453911869525</v>
      </c>
      <c r="H9" s="118">
        <f>'Сравнение налоговой нагрузки'!C6</f>
        <v>15014.36798596818</v>
      </c>
      <c r="K9" s="104" t="str">
        <f>C9</f>
        <v>Стандартная система налогообложения</v>
      </c>
      <c r="L9" s="109" t="s">
        <v>52</v>
      </c>
      <c r="M9" s="115">
        <f>'Сравнение финпоказателей'!F16</f>
        <v>0.19039754810437554</v>
      </c>
      <c r="N9" s="115">
        <f>'Сравнение финпоказателей'!H16</f>
        <v>0.19039754810437554</v>
      </c>
      <c r="O9" s="123">
        <f>'Сравнение финпоказателей'!M16</f>
        <v>0.19039754810437554</v>
      </c>
      <c r="P9" s="124">
        <f>'Сравнение финпоказателей'!W16</f>
        <v>0.19039754810437554</v>
      </c>
    </row>
    <row r="10" spans="1:16" ht="4.9000000000000004" customHeight="1" x14ac:dyDescent="0.5">
      <c r="B10" s="13"/>
      <c r="C10" s="105"/>
      <c r="D10" s="110"/>
      <c r="E10" s="100"/>
      <c r="F10" s="100"/>
      <c r="G10" s="119"/>
      <c r="H10" s="120"/>
      <c r="K10" s="105"/>
      <c r="L10" s="110"/>
      <c r="M10" s="116"/>
      <c r="N10" s="116"/>
      <c r="O10" s="125"/>
      <c r="P10" s="126"/>
    </row>
    <row r="11" spans="1:16" ht="18" x14ac:dyDescent="0.5">
      <c r="B11" s="13"/>
      <c r="C11" s="293" t="str">
        <f>'Сравнение налоговой нагрузки'!B19</f>
        <v>Индустриальный парк "Великий камень"</v>
      </c>
      <c r="D11" s="294" t="str">
        <f>D9</f>
        <v>тыс. USD</v>
      </c>
      <c r="E11" s="295">
        <f>'Сравнение налоговой нагрузки'!C19/20</f>
        <v>493.03167784343657</v>
      </c>
      <c r="F11" s="296">
        <f>SUM('Сравнение налоговой нагрузки'!D19:H19)</f>
        <v>1445.1081468693978</v>
      </c>
      <c r="G11" s="297">
        <f>SUM('Сравнение налоговой нагрузки'!D19:M19)</f>
        <v>3853.6217249850602</v>
      </c>
      <c r="H11" s="298">
        <f>'Сравнение налоговой нагрузки'!C19</f>
        <v>9860.6335568687318</v>
      </c>
      <c r="K11" s="293" t="str">
        <f>C11</f>
        <v>Индустриальный парк "Великий камень"</v>
      </c>
      <c r="L11" s="294" t="str">
        <f>L9</f>
        <v>%</v>
      </c>
      <c r="M11" s="299">
        <f>'Сравнение финпоказателей'!F25</f>
        <v>0.24207945687537349</v>
      </c>
      <c r="N11" s="299">
        <f>'Сравнение финпоказателей'!H25</f>
        <v>0.24452252174490405</v>
      </c>
      <c r="O11" s="300">
        <f>'Сравнение финпоказателей'!M25</f>
        <v>0.24452252174490405</v>
      </c>
      <c r="P11" s="301">
        <f>'Сравнение финпоказателей'!W25</f>
        <v>0.2225154947878627</v>
      </c>
    </row>
    <row r="12" spans="1:16" s="103" customFormat="1" ht="26.25" x14ac:dyDescent="0.4">
      <c r="B12" s="102"/>
      <c r="C12" s="106" t="s">
        <v>166</v>
      </c>
      <c r="D12" s="111" t="s">
        <v>52</v>
      </c>
      <c r="E12" s="108">
        <f>E9/E11-1</f>
        <v>0.52265753507384449</v>
      </c>
      <c r="F12" s="108">
        <f t="shared" ref="F12:H12" si="0">F9/F11-1</f>
        <v>1.2923433799558564</v>
      </c>
      <c r="G12" s="108">
        <f t="shared" si="0"/>
        <v>0.87180940579083877</v>
      </c>
      <c r="H12" s="121">
        <f t="shared" si="0"/>
        <v>0.52265753507384449</v>
      </c>
      <c r="K12" s="106" t="s">
        <v>169</v>
      </c>
      <c r="L12" s="111" t="s">
        <v>52</v>
      </c>
      <c r="M12" s="108">
        <f>M11/M9-1</f>
        <v>0.27144209200985103</v>
      </c>
      <c r="N12" s="108">
        <f t="shared" ref="N12:P12" si="1">N11/N9-1</f>
        <v>0.28427348030163357</v>
      </c>
      <c r="O12" s="108">
        <f t="shared" si="1"/>
        <v>0.28427348030163357</v>
      </c>
      <c r="P12" s="121">
        <f t="shared" si="1"/>
        <v>0.1686888670744866</v>
      </c>
    </row>
    <row r="13" spans="1:16" ht="18" x14ac:dyDescent="0.5">
      <c r="B13" s="13"/>
      <c r="C13" s="302" t="str">
        <f>'Сравнение налоговой нагрузки'!B32</f>
        <v>Парк высоких технологий</v>
      </c>
      <c r="D13" s="303" t="str">
        <f t="shared" ref="D13:D26" si="2">D11</f>
        <v>тыс. USD</v>
      </c>
      <c r="E13" s="309">
        <f>'Сравнение налоговой нагрузки'!C32/20</f>
        <v>363.526235973707</v>
      </c>
      <c r="F13" s="309">
        <f>SUM('Сравнение налоговой нагрузки'!D32:H32)</f>
        <v>1211.7541199123564</v>
      </c>
      <c r="G13" s="310">
        <f>SUM('Сравнение налоговой нагрузки'!D32:M32)</f>
        <v>3231.3443197662837</v>
      </c>
      <c r="H13" s="311">
        <f>'Сравнение налоговой нагрузки'!C32</f>
        <v>7270.5247194741405</v>
      </c>
      <c r="K13" s="302" t="str">
        <f>C13</f>
        <v>Парк высоких технологий</v>
      </c>
      <c r="L13" s="303" t="str">
        <f t="shared" ref="L13:L26" si="3">L11</f>
        <v>%</v>
      </c>
      <c r="M13" s="304">
        <f>'Сравнение финпоказателей'!F35</f>
        <v>0.22563639200584293</v>
      </c>
      <c r="N13" s="304">
        <f>'Сравнение финпоказателей'!H35</f>
        <v>0.22563639200584293</v>
      </c>
      <c r="O13" s="305">
        <f>'Сравнение финпоказателей'!M35</f>
        <v>0.22563639200584293</v>
      </c>
      <c r="P13" s="306">
        <f>'Сравнение финпоказателей'!W35</f>
        <v>0.22563639200584293</v>
      </c>
    </row>
    <row r="14" spans="1:16" ht="26.65" x14ac:dyDescent="0.45">
      <c r="B14" s="13"/>
      <c r="C14" s="106" t="s">
        <v>166</v>
      </c>
      <c r="D14" s="111" t="str">
        <f t="shared" si="2"/>
        <v>%</v>
      </c>
      <c r="E14" s="108">
        <f>E9/E13-1</f>
        <v>1.0651010161277785</v>
      </c>
      <c r="F14" s="108">
        <f t="shared" ref="F14:H14" si="4">F9/F13-1</f>
        <v>1.7337923093143175</v>
      </c>
      <c r="G14" s="108">
        <f t="shared" si="4"/>
        <v>1.2322738394244137</v>
      </c>
      <c r="H14" s="121">
        <f t="shared" si="4"/>
        <v>1.0651010161277785</v>
      </c>
      <c r="K14" s="106" t="s">
        <v>169</v>
      </c>
      <c r="L14" s="111" t="str">
        <f t="shared" si="3"/>
        <v>%</v>
      </c>
      <c r="M14" s="108">
        <f>M13/M9-1</f>
        <v>0.1850803450585905</v>
      </c>
      <c r="N14" s="108">
        <f t="shared" ref="N14:P14" si="5">N13/N9-1</f>
        <v>0.1850803450585905</v>
      </c>
      <c r="O14" s="108">
        <f t="shared" si="5"/>
        <v>0.1850803450585905</v>
      </c>
      <c r="P14" s="121">
        <f t="shared" si="5"/>
        <v>0.1850803450585905</v>
      </c>
    </row>
    <row r="15" spans="1:16" ht="18" x14ac:dyDescent="0.5">
      <c r="B15" s="13"/>
      <c r="C15" s="302" t="str">
        <f>'Сравнение налоговой нагрузки'!B46</f>
        <v>Свободная экономическая зона</v>
      </c>
      <c r="D15" s="303" t="str">
        <f t="shared" si="2"/>
        <v>тыс. USD</v>
      </c>
      <c r="E15" s="312">
        <f>'Сравнение налоговой нагрузки'!C46/20</f>
        <v>526.73472998030252</v>
      </c>
      <c r="F15" s="312">
        <f>SUM('Сравнение налоговой нагрузки'!D46:G46)</f>
        <v>2013.114214771042</v>
      </c>
      <c r="G15" s="313">
        <f>SUM('Сравнение налоговой нагрузки'!D46:M46)</f>
        <v>5208.7068590841682</v>
      </c>
      <c r="H15" s="314">
        <f>'Сравнение налоговой нагрузки'!C46</f>
        <v>10534.694599606049</v>
      </c>
      <c r="K15" s="302" t="str">
        <f>C15</f>
        <v>Свободная экономическая зона</v>
      </c>
      <c r="L15" s="303" t="str">
        <f t="shared" si="3"/>
        <v>%</v>
      </c>
      <c r="M15" s="304">
        <f>'Сравнение финпоказателей'!F45</f>
        <v>0.23190024518956243</v>
      </c>
      <c r="N15" s="304">
        <f>'Сравнение финпоказателей'!H45</f>
        <v>0.23190024518956243</v>
      </c>
      <c r="O15" s="305">
        <f>'Сравнение финпоказателей'!M45</f>
        <v>0.23190024518956243</v>
      </c>
      <c r="P15" s="306">
        <f>'Сравнение финпоказателей'!W45</f>
        <v>0.23190024518956243</v>
      </c>
    </row>
    <row r="16" spans="1:16" ht="26.65" x14ac:dyDescent="0.45">
      <c r="B16" s="13"/>
      <c r="C16" s="106" t="s">
        <v>166</v>
      </c>
      <c r="D16" s="111" t="str">
        <f t="shared" si="2"/>
        <v>%</v>
      </c>
      <c r="E16" s="108">
        <f>E9/E15-1</f>
        <v>0.42523049377526778</v>
      </c>
      <c r="F16" s="108">
        <f t="shared" ref="F16:H16" si="6">F9/F15-1</f>
        <v>0.6455519858186991</v>
      </c>
      <c r="G16" s="108">
        <f t="shared" si="6"/>
        <v>0.38484379834253835</v>
      </c>
      <c r="H16" s="121">
        <f t="shared" si="6"/>
        <v>0.425230493775268</v>
      </c>
      <c r="K16" s="106" t="s">
        <v>169</v>
      </c>
      <c r="L16" s="111" t="str">
        <f t="shared" si="3"/>
        <v>%</v>
      </c>
      <c r="M16" s="108">
        <f>M15/M9-1</f>
        <v>0.21797915728639117</v>
      </c>
      <c r="N16" s="108">
        <f t="shared" ref="N16:P16" si="7">N15/N9-1</f>
        <v>0.21797915728639117</v>
      </c>
      <c r="O16" s="108">
        <f t="shared" si="7"/>
        <v>0.21797915728639117</v>
      </c>
      <c r="P16" s="121">
        <f t="shared" si="7"/>
        <v>0.21797915728639117</v>
      </c>
    </row>
    <row r="17" spans="2:16" ht="18" x14ac:dyDescent="0.5">
      <c r="B17" s="13"/>
      <c r="C17" s="302" t="str">
        <f>'Сравнение налоговой нагрузки'!B59</f>
        <v>Особая экономическая зона "Бремино-Орша"</v>
      </c>
      <c r="D17" s="303" t="str">
        <f t="shared" si="2"/>
        <v>тыс. USD</v>
      </c>
      <c r="E17" s="312">
        <f>'Сравнение налоговой нагрузки'!C59/20</f>
        <v>536.77363866941118</v>
      </c>
      <c r="F17" s="312">
        <f>SUM('Сравнение налоговой нагрузки'!D59:H59)</f>
        <v>1373.2766217382646</v>
      </c>
      <c r="G17" s="313">
        <f>SUM('Сравнение налоговой нагрузки'!D59:M59)</f>
        <v>3859.3501786069983</v>
      </c>
      <c r="H17" s="314">
        <f>'Сравнение налоговой нагрузки'!C59</f>
        <v>10735.472773388225</v>
      </c>
      <c r="K17" s="302" t="str">
        <f>C17</f>
        <v>Особая экономическая зона "Бремино-Орша"</v>
      </c>
      <c r="L17" s="303" t="str">
        <f t="shared" si="3"/>
        <v>%</v>
      </c>
      <c r="M17" s="304">
        <f>'Сравнение финпоказателей'!F55</f>
        <v>0.24849693513046942</v>
      </c>
      <c r="N17" s="304">
        <f>'Сравнение финпоказателей'!H55</f>
        <v>0.24849693513046942</v>
      </c>
      <c r="O17" s="305">
        <f>'Сравнение финпоказателей'!M55</f>
        <v>0.20089754810437552</v>
      </c>
      <c r="P17" s="306">
        <f>'Сравнение финпоказателей'!W55</f>
        <v>0.20376748680698492</v>
      </c>
    </row>
    <row r="18" spans="2:16" ht="26.65" x14ac:dyDescent="0.45">
      <c r="B18" s="13"/>
      <c r="C18" s="106" t="s">
        <v>166</v>
      </c>
      <c r="D18" s="111" t="str">
        <f t="shared" si="2"/>
        <v>%</v>
      </c>
      <c r="E18" s="108">
        <f>E9/E17-1</f>
        <v>0.39857538674838366</v>
      </c>
      <c r="F18" s="108">
        <f t="shared" ref="F18:H18" si="8">F9/F17-1</f>
        <v>1.4122482254181343</v>
      </c>
      <c r="G18" s="108">
        <f t="shared" si="8"/>
        <v>0.86903106931605678</v>
      </c>
      <c r="H18" s="121">
        <f t="shared" si="8"/>
        <v>0.39857538674838366</v>
      </c>
      <c r="K18" s="106" t="s">
        <v>169</v>
      </c>
      <c r="L18" s="111" t="str">
        <f t="shared" si="3"/>
        <v>%</v>
      </c>
      <c r="M18" s="108">
        <f>M17/M9-1</f>
        <v>0.30514776899460871</v>
      </c>
      <c r="N18" s="108">
        <f t="shared" ref="N18:P18" si="9">N17/N9-1</f>
        <v>0.30514776899460871</v>
      </c>
      <c r="O18" s="108">
        <f t="shared" si="9"/>
        <v>5.5147768994608715E-2</v>
      </c>
      <c r="P18" s="121">
        <f t="shared" si="9"/>
        <v>7.0221170575579084E-2</v>
      </c>
    </row>
    <row r="19" spans="2:16" ht="18" x14ac:dyDescent="0.55000000000000004">
      <c r="B19" s="99"/>
      <c r="C19" s="307" t="str">
        <f>'Сравнение налоговой нагрузки'!B72</f>
        <v>Малый город</v>
      </c>
      <c r="D19" s="308" t="str">
        <f t="shared" si="2"/>
        <v>тыс. USD</v>
      </c>
      <c r="E19" s="313">
        <f>'Сравнение налоговой нагрузки'!C72/20</f>
        <v>669.4441655157915</v>
      </c>
      <c r="F19" s="313">
        <f>SUM('Сравнение налоговой нагрузки'!D72:H72)</f>
        <v>2337.3932884049309</v>
      </c>
      <c r="G19" s="313">
        <f>SUM('Сравнение налоговой нагрузки'!D72:M72)</f>
        <v>5587.7607155346041</v>
      </c>
      <c r="H19" s="314">
        <f>'Сравнение налоговой нагрузки'!C72</f>
        <v>13388.88331031583</v>
      </c>
      <c r="K19" s="307" t="str">
        <f>C19</f>
        <v>Малый город</v>
      </c>
      <c r="L19" s="308" t="str">
        <f t="shared" si="3"/>
        <v>%</v>
      </c>
      <c r="M19" s="305">
        <f>'Сравнение финпоказателей'!F65</f>
        <v>0.24449693513046941</v>
      </c>
      <c r="N19" s="305">
        <f>'Сравнение финпоказателей'!H65</f>
        <v>0.24449693513046941</v>
      </c>
      <c r="O19" s="305">
        <f>'Сравнение финпоказателей'!M65</f>
        <v>0.19039754810437554</v>
      </c>
      <c r="P19" s="306">
        <f>'Сравнение финпоказателей'!W65</f>
        <v>0.19039754810437554</v>
      </c>
    </row>
    <row r="20" spans="2:16" ht="27.4" x14ac:dyDescent="0.55000000000000004">
      <c r="B20" s="99"/>
      <c r="C20" s="106" t="s">
        <v>166</v>
      </c>
      <c r="D20" s="111" t="str">
        <f t="shared" si="2"/>
        <v>%</v>
      </c>
      <c r="E20" s="112">
        <f>E9/E19-1</f>
        <v>0.12140554503152257</v>
      </c>
      <c r="F20" s="112">
        <f t="shared" ref="F20:H20" si="10">F9/F19-1</f>
        <v>0.41725575675669035</v>
      </c>
      <c r="G20" s="112">
        <f t="shared" si="10"/>
        <v>0.29090090975680427</v>
      </c>
      <c r="H20" s="122">
        <f t="shared" si="10"/>
        <v>0.12140554503152257</v>
      </c>
      <c r="K20" s="106" t="s">
        <v>169</v>
      </c>
      <c r="L20" s="111" t="str">
        <f t="shared" si="3"/>
        <v>%</v>
      </c>
      <c r="M20" s="112">
        <f>M19/M9-1</f>
        <v>0.2841390950919005</v>
      </c>
      <c r="N20" s="112">
        <f t="shared" ref="N20:P20" si="11">N19/N9-1</f>
        <v>0.2841390950919005</v>
      </c>
      <c r="O20" s="112">
        <f t="shared" si="11"/>
        <v>0</v>
      </c>
      <c r="P20" s="122">
        <f t="shared" si="11"/>
        <v>0</v>
      </c>
    </row>
    <row r="21" spans="2:16" ht="18" x14ac:dyDescent="0.55000000000000004">
      <c r="B21" s="99"/>
      <c r="C21" s="307" t="str">
        <f>'Сравнение налоговой нагрузки'!B85</f>
        <v>Научно-технологические парки</v>
      </c>
      <c r="D21" s="308" t="str">
        <f>D19</f>
        <v>тыс. USD</v>
      </c>
      <c r="E21" s="313">
        <f>'Сравнение налоговой нагрузки'!C85/20</f>
        <v>602.15445414204476</v>
      </c>
      <c r="F21" s="313">
        <f>SUM('Сравнение налоговой нагрузки'!D85:H85)</f>
        <v>2797.1120693623707</v>
      </c>
      <c r="G21" s="313">
        <f>SUM('Сравнение налоговой нагрузки'!D85:M85)</f>
        <v>5879.1044071885435</v>
      </c>
      <c r="H21" s="314">
        <f>'Сравнение налоговой нагрузки'!C85</f>
        <v>12043.089082840896</v>
      </c>
      <c r="K21" s="307" t="str">
        <f>C21</f>
        <v>Научно-технологические парки</v>
      </c>
      <c r="L21" s="308" t="str">
        <f>L19</f>
        <v>%</v>
      </c>
      <c r="M21" s="305">
        <f>'Сравнение финпоказателей'!F75</f>
        <v>0.22314030648695302</v>
      </c>
      <c r="N21" s="305">
        <f>'Сравнение финпоказателей'!H75</f>
        <v>0.22314030648695302</v>
      </c>
      <c r="O21" s="305">
        <f>'Сравнение финпоказателей'!M75</f>
        <v>0.22314030648695302</v>
      </c>
      <c r="P21" s="306">
        <f>'Сравнение финпоказателей'!W75</f>
        <v>0.22314030648695302</v>
      </c>
    </row>
    <row r="22" spans="2:16" ht="27.4" x14ac:dyDescent="0.55000000000000004">
      <c r="B22" s="99"/>
      <c r="C22" s="106" t="s">
        <v>166</v>
      </c>
      <c r="D22" s="111" t="str">
        <f>D20</f>
        <v>%</v>
      </c>
      <c r="E22" s="112">
        <f>E9/E21-1</f>
        <v>0.24672066134267734</v>
      </c>
      <c r="F22" s="112">
        <f>F9/F21-1</f>
        <v>0.18432297728832103</v>
      </c>
      <c r="G22" s="112">
        <f>G9/G21-1</f>
        <v>0.22692928915620514</v>
      </c>
      <c r="H22" s="122">
        <f>H9/H21-1</f>
        <v>0.24672066134267734</v>
      </c>
      <c r="K22" s="106" t="s">
        <v>169</v>
      </c>
      <c r="L22" s="111" t="str">
        <f>L20</f>
        <v>%</v>
      </c>
      <c r="M22" s="112">
        <f>M21/M9-1</f>
        <v>0.17197048338368282</v>
      </c>
      <c r="N22" s="112">
        <f>N21/N9-1</f>
        <v>0.17197048338368282</v>
      </c>
      <c r="O22" s="112">
        <f>O21/O9-1</f>
        <v>0.17197048338368282</v>
      </c>
      <c r="P22" s="122">
        <f>P21/P9-1</f>
        <v>0.17197048338368282</v>
      </c>
    </row>
    <row r="23" spans="2:16" s="137" customFormat="1" ht="18" x14ac:dyDescent="0.55000000000000004">
      <c r="B23" s="168"/>
      <c r="C23" s="307" t="str">
        <f>'Сравнение налоговой нагрузки'!B98</f>
        <v>Инвестиционный договор</v>
      </c>
      <c r="D23" s="308" t="str">
        <f t="shared" si="2"/>
        <v>тыс. USD</v>
      </c>
      <c r="E23" s="313">
        <f>'Сравнение налоговой нагрузки'!C98/20</f>
        <v>689.59042055640418</v>
      </c>
      <c r="F23" s="313">
        <f>SUM('Сравнение налоговой нагрузки'!D98:H98)</f>
        <v>2185.3232930084328</v>
      </c>
      <c r="G23" s="313">
        <f>SUM('Сравнение налоговой нагрузки'!D98:M98)</f>
        <v>5990.6858163468578</v>
      </c>
      <c r="H23" s="314">
        <f>'Сравнение налоговой нагрузки'!C98</f>
        <v>13791.808411128084</v>
      </c>
      <c r="K23" s="307" t="str">
        <f>C23</f>
        <v>Инвестиционный договор</v>
      </c>
      <c r="L23" s="308" t="str">
        <f t="shared" si="3"/>
        <v>%</v>
      </c>
      <c r="M23" s="305">
        <f>'Сравнение финпоказателей'!F85</f>
        <v>0.19284061297390609</v>
      </c>
      <c r="N23" s="305">
        <f>'Сравнение финпоказателей'!H85</f>
        <v>0.19039754810437554</v>
      </c>
      <c r="O23" s="305">
        <f>'Сравнение финпоказателей'!M85</f>
        <v>0.19039754810437554</v>
      </c>
      <c r="P23" s="306">
        <f>'Сравнение финпоказателей'!W85</f>
        <v>0.19039754810437554</v>
      </c>
    </row>
    <row r="24" spans="2:16" s="137" customFormat="1" ht="27.4" x14ac:dyDescent="0.55000000000000004">
      <c r="B24" s="168"/>
      <c r="C24" s="169" t="s">
        <v>166</v>
      </c>
      <c r="D24" s="170" t="str">
        <f t="shared" si="2"/>
        <v>%</v>
      </c>
      <c r="E24" s="171">
        <f>E9/E23-1</f>
        <v>8.8643891968051003E-2</v>
      </c>
      <c r="F24" s="171">
        <f>F9/F23-1</f>
        <v>0.51587827045760415</v>
      </c>
      <c r="G24" s="171">
        <f>G9/G23-1</f>
        <v>0.20407673049788078</v>
      </c>
      <c r="H24" s="172">
        <f>H9/H23-1</f>
        <v>8.8643891968051003E-2</v>
      </c>
      <c r="K24" s="169" t="s">
        <v>169</v>
      </c>
      <c r="L24" s="170" t="str">
        <f t="shared" si="3"/>
        <v>%</v>
      </c>
      <c r="M24" s="171">
        <f>M23/M9-1</f>
        <v>1.283138829178232E-2</v>
      </c>
      <c r="N24" s="171">
        <f>N23/N9-1</f>
        <v>0</v>
      </c>
      <c r="O24" s="171">
        <f>O23/O9-1</f>
        <v>0</v>
      </c>
      <c r="P24" s="172">
        <f>P23/P9-1</f>
        <v>0</v>
      </c>
    </row>
    <row r="25" spans="2:16" s="137" customFormat="1" ht="18" x14ac:dyDescent="0.55000000000000004">
      <c r="B25" s="168"/>
      <c r="C25" s="307" t="str">
        <f>'Сравнение налоговой нагрузки'!B111</f>
        <v>Преференциальный инвестиционный проект</v>
      </c>
      <c r="D25" s="308" t="str">
        <f t="shared" si="2"/>
        <v>тыс. USD</v>
      </c>
      <c r="E25" s="313">
        <f>'Сравнение налоговой нагрузки'!C111/20</f>
        <v>702.10103353031036</v>
      </c>
      <c r="F25" s="313">
        <f>SUM('Сравнение налоговой нагрузки'!D111:H111)</f>
        <v>2340.3367784343673</v>
      </c>
      <c r="G25" s="313">
        <f>SUM('Сравнение налоговой нагрузки'!D111:M111)</f>
        <v>6240.89807582498</v>
      </c>
      <c r="H25" s="314">
        <f>'Сравнение налоговой нагрузки'!C111</f>
        <v>14042.020670606207</v>
      </c>
      <c r="K25" s="307" t="str">
        <f>C25</f>
        <v>Преференциальный инвестиционный проект</v>
      </c>
      <c r="L25" s="308" t="str">
        <f t="shared" si="3"/>
        <v>%</v>
      </c>
      <c r="M25" s="305">
        <f>'Сравнение финпоказателей'!F95</f>
        <v>0.19039754810437554</v>
      </c>
      <c r="N25" s="305">
        <f>'Сравнение финпоказателей'!H95</f>
        <v>0.19039754810437554</v>
      </c>
      <c r="O25" s="305">
        <f>'Сравнение финпоказателей'!M95</f>
        <v>0.19039754810437554</v>
      </c>
      <c r="P25" s="306">
        <f>'Сравнение финпоказателей'!W95</f>
        <v>0.19039754810437554</v>
      </c>
    </row>
    <row r="26" spans="2:16" s="137" customFormat="1" ht="27.4" x14ac:dyDescent="0.55000000000000004">
      <c r="B26" s="168"/>
      <c r="C26" s="169" t="s">
        <v>166</v>
      </c>
      <c r="D26" s="170" t="str">
        <f t="shared" si="2"/>
        <v>%</v>
      </c>
      <c r="E26" s="171">
        <f>E9/E25-1</f>
        <v>6.924554080719747E-2</v>
      </c>
      <c r="F26" s="171">
        <f>F9/F25-1</f>
        <v>0.41547324484318482</v>
      </c>
      <c r="G26" s="171">
        <f>G9/G25-1</f>
        <v>0.15580246681619436</v>
      </c>
      <c r="H26" s="172">
        <f>H9/H25-1</f>
        <v>6.924554080719747E-2</v>
      </c>
      <c r="K26" s="169" t="s">
        <v>169</v>
      </c>
      <c r="L26" s="170" t="str">
        <f t="shared" si="3"/>
        <v>%</v>
      </c>
      <c r="M26" s="171">
        <f>M25/M9-1</f>
        <v>0</v>
      </c>
      <c r="N26" s="171">
        <f>N25/N9-1</f>
        <v>0</v>
      </c>
      <c r="O26" s="171">
        <f>O25/O9-1</f>
        <v>0</v>
      </c>
      <c r="P26" s="172">
        <f>P25/P9-1</f>
        <v>0</v>
      </c>
    </row>
    <row r="27" spans="2:16" s="137" customFormat="1" ht="31.9" x14ac:dyDescent="0.55000000000000004">
      <c r="B27" s="168"/>
      <c r="C27" s="344" t="str">
        <f>'Сравнение налоговой нагрузки'!B131</f>
        <v>Свободная экономическая зона+
инвестиционный договор</v>
      </c>
      <c r="D27" s="308" t="str">
        <f>D23</f>
        <v>тыс. USD</v>
      </c>
      <c r="E27" s="313">
        <f>'Сравнение налоговой нагрузки'!C131/20</f>
        <v>473.38897326870739</v>
      </c>
      <c r="F27" s="313">
        <f>SUM('Сравнение налоговой нагрузки'!D131:H131)</f>
        <v>1526.3972416174224</v>
      </c>
      <c r="G27" s="313">
        <f>SUM('Сравнение налоговой нагрузки'!D131:M131)</f>
        <v>4141.7917248522681</v>
      </c>
      <c r="H27" s="314">
        <f>'Сравнение налоговой нагрузки'!C131</f>
        <v>9467.7794653741475</v>
      </c>
      <c r="K27" s="344" t="str">
        <f>C27</f>
        <v>Свободная экономическая зона+
инвестиционный договор</v>
      </c>
      <c r="L27" s="308" t="str">
        <f>L23</f>
        <v>%</v>
      </c>
      <c r="M27" s="305">
        <f>'Сравнение финпоказателей'!F105</f>
        <v>0.23666018389217178</v>
      </c>
      <c r="N27" s="305">
        <f>'Сравнение финпоказателей'!H105</f>
        <v>0.23666018389217178</v>
      </c>
      <c r="O27" s="305">
        <f>'Сравнение финпоказателей'!M105</f>
        <v>0.23190024518956243</v>
      </c>
      <c r="P27" s="306">
        <f>'Сравнение финпоказателей'!W105</f>
        <v>0.23190024518956243</v>
      </c>
    </row>
    <row r="28" spans="2:16" s="137" customFormat="1" ht="27.4" x14ac:dyDescent="0.55000000000000004">
      <c r="B28" s="168"/>
      <c r="C28" s="169" t="s">
        <v>166</v>
      </c>
      <c r="D28" s="170" t="str">
        <f>D24</f>
        <v>%</v>
      </c>
      <c r="E28" s="171">
        <f>E9/E27-1</f>
        <v>0.5858383732826884</v>
      </c>
      <c r="F28" s="171">
        <f>F9/F27-1</f>
        <v>1.1702634173304105</v>
      </c>
      <c r="G28" s="171">
        <f>G9/G27-1</f>
        <v>0.74157607875471787</v>
      </c>
      <c r="H28" s="172">
        <f>H9/H27-1</f>
        <v>0.5858383732826884</v>
      </c>
      <c r="K28" s="169" t="s">
        <v>169</v>
      </c>
      <c r="L28" s="170" t="str">
        <f>L24</f>
        <v>%</v>
      </c>
      <c r="M28" s="171">
        <f>M27/M9-1</f>
        <v>0.24297915728639086</v>
      </c>
      <c r="N28" s="171">
        <f>N27/N9-1</f>
        <v>0.24297915728639086</v>
      </c>
      <c r="O28" s="171">
        <f>O27/O9-1</f>
        <v>0.21797915728639117</v>
      </c>
      <c r="P28" s="172">
        <f>P27/P9-1</f>
        <v>0.21797915728639117</v>
      </c>
    </row>
    <row r="29" spans="2:16" s="137" customFormat="1" ht="18" x14ac:dyDescent="0.55000000000000004">
      <c r="B29" s="168"/>
      <c r="C29" s="307" t="str">
        <f>'Сравнение налоговой нагрузки'!B146</f>
        <v>Малый город+
инвестиционный договор</v>
      </c>
      <c r="D29" s="308" t="str">
        <f>D25</f>
        <v>тыс. USD</v>
      </c>
      <c r="E29" s="313">
        <f>'Сравнение налоговой нагрузки'!C146/20</f>
        <v>622.04833218245824</v>
      </c>
      <c r="F29" s="313">
        <f>SUM('Сравнение налоговой нагрузки'!D146:H146)</f>
        <v>1389.4766217382644</v>
      </c>
      <c r="G29" s="313">
        <f>SUM('Сравнение налоговой нагрузки'!D146:M146)</f>
        <v>4639.8440488679371</v>
      </c>
      <c r="H29" s="314">
        <f>'Сравнение налоговой нагрузки'!C146</f>
        <v>12440.966643649164</v>
      </c>
      <c r="K29" s="307" t="str">
        <f>C29</f>
        <v>Малый город+
инвестиционный договор</v>
      </c>
      <c r="L29" s="308" t="str">
        <f>L25</f>
        <v>%</v>
      </c>
      <c r="M29" s="305">
        <f>'Сравнение финпоказателей'!F115</f>
        <v>0.24449693513046941</v>
      </c>
      <c r="N29" s="305">
        <f>'Сравнение финпоказателей'!H115</f>
        <v>0.24449693513046941</v>
      </c>
      <c r="O29" s="305">
        <f>'Сравнение финпоказателей'!M115</f>
        <v>0.19039754810437554</v>
      </c>
      <c r="P29" s="306">
        <f>'Сравнение финпоказателей'!W115</f>
        <v>0.19039754810437554</v>
      </c>
    </row>
    <row r="30" spans="2:16" s="137" customFormat="1" ht="27.4" x14ac:dyDescent="0.55000000000000004">
      <c r="B30" s="168"/>
      <c r="C30" s="169" t="s">
        <v>166</v>
      </c>
      <c r="D30" s="170" t="str">
        <f>D26</f>
        <v>%</v>
      </c>
      <c r="E30" s="345">
        <f>E9/E29-1</f>
        <v>0.20684898658036976</v>
      </c>
      <c r="F30" s="171">
        <f t="shared" ref="F30:H30" si="12">F9/F29-1</f>
        <v>1.3841236635216663</v>
      </c>
      <c r="G30" s="171">
        <f t="shared" si="12"/>
        <v>0.55463099949380679</v>
      </c>
      <c r="H30" s="172">
        <f t="shared" si="12"/>
        <v>0.20684898658036999</v>
      </c>
      <c r="K30" s="169" t="s">
        <v>169</v>
      </c>
      <c r="L30" s="170" t="str">
        <f>L26</f>
        <v>%</v>
      </c>
      <c r="M30" s="345">
        <f>M29/M9-1</f>
        <v>0.2841390950919005</v>
      </c>
      <c r="N30" s="171">
        <f t="shared" ref="N30:P30" si="13">N29/N9-1</f>
        <v>0.2841390950919005</v>
      </c>
      <c r="O30" s="171">
        <f t="shared" si="13"/>
        <v>0</v>
      </c>
      <c r="P30" s="172">
        <f t="shared" si="13"/>
        <v>0</v>
      </c>
    </row>
    <row r="31" spans="2:16" s="137" customFormat="1" ht="31.9" x14ac:dyDescent="0.55000000000000004">
      <c r="B31" s="168"/>
      <c r="C31" s="344" t="str">
        <f>'Сравнение налоговой нагрузки'!B159</f>
        <v>Научно-технологические парки+
инвестиционный договор</v>
      </c>
      <c r="D31" s="308" t="str">
        <f>D25</f>
        <v>тыс. USD</v>
      </c>
      <c r="E31" s="313">
        <f>'Сравнение налоговой нагрузки'!C159/20</f>
        <v>548.80869743044957</v>
      </c>
      <c r="F31" s="313">
        <f>SUM('Сравнение налоговой нагрузки'!D159:H159)</f>
        <v>1777.7963221565633</v>
      </c>
      <c r="G31" s="313">
        <f>SUM('Сравнение налоговой нагрузки'!D159:M159)</f>
        <v>4812.1892729566425</v>
      </c>
      <c r="H31" s="314">
        <f>'Сравнение налоговой нагрузки'!C159</f>
        <v>10976.173948608992</v>
      </c>
      <c r="K31" s="344" t="str">
        <f>C31</f>
        <v>Научно-технологические парки+
инвестиционный договор</v>
      </c>
      <c r="L31" s="308" t="str">
        <f>L25</f>
        <v>%</v>
      </c>
      <c r="M31" s="305">
        <f>'Сравнение финпоказателей'!F125</f>
        <v>0.22790024518956242</v>
      </c>
      <c r="N31" s="305">
        <f>'Сравнение финпоказателей'!H125</f>
        <v>0.22790024518956242</v>
      </c>
      <c r="O31" s="305">
        <f>'Сравнение финпоказателей'!M125</f>
        <v>0.22314030648695302</v>
      </c>
      <c r="P31" s="306">
        <f>'Сравнение финпоказателей'!W125</f>
        <v>0.22314030648695302</v>
      </c>
    </row>
    <row r="32" spans="2:16" s="137" customFormat="1" ht="27.4" x14ac:dyDescent="0.55000000000000004">
      <c r="B32" s="168"/>
      <c r="C32" s="169" t="s">
        <v>166</v>
      </c>
      <c r="D32" s="170" t="str">
        <f>D26</f>
        <v>%</v>
      </c>
      <c r="E32" s="345">
        <f>E9/E31-1</f>
        <v>0.3679054337391352</v>
      </c>
      <c r="F32" s="171">
        <f t="shared" ref="F32:H32" si="14">F9/F31-1</f>
        <v>0.863365365599291</v>
      </c>
      <c r="G32" s="171">
        <f t="shared" si="14"/>
        <v>0.49895296756585883</v>
      </c>
      <c r="H32" s="172">
        <f t="shared" si="14"/>
        <v>0.3679054337391352</v>
      </c>
      <c r="K32" s="169" t="s">
        <v>169</v>
      </c>
      <c r="L32" s="170" t="str">
        <f>L26</f>
        <v>%</v>
      </c>
      <c r="M32" s="345">
        <f>M31/M9-1</f>
        <v>0.19697048338368295</v>
      </c>
      <c r="N32" s="171">
        <f t="shared" ref="N32:P32" si="15">N31/N9-1</f>
        <v>0.19697048338368295</v>
      </c>
      <c r="O32" s="171">
        <f t="shared" si="15"/>
        <v>0.17197048338368282</v>
      </c>
      <c r="P32" s="172">
        <f t="shared" si="15"/>
        <v>0.17197048338368282</v>
      </c>
    </row>
    <row r="33" spans="2:11" ht="18" x14ac:dyDescent="0.55000000000000004">
      <c r="B33" s="14"/>
      <c r="C33" s="101"/>
      <c r="D33" s="101"/>
      <c r="K33" s="114" t="s">
        <v>188</v>
      </c>
    </row>
    <row r="34" spans="2:11" s="18" customFormat="1" ht="18" x14ac:dyDescent="0.55000000000000004">
      <c r="B34" s="127"/>
      <c r="C34" s="113" t="s">
        <v>187</v>
      </c>
      <c r="D34" s="113"/>
      <c r="K34" s="18" t="s">
        <v>189</v>
      </c>
    </row>
    <row r="35" spans="2:11" ht="18" x14ac:dyDescent="0.55000000000000004">
      <c r="B35" s="14"/>
    </row>
  </sheetData>
  <mergeCells count="11">
    <mergeCell ref="L6:L7"/>
    <mergeCell ref="M6:P6"/>
    <mergeCell ref="C4:H4"/>
    <mergeCell ref="K4:P4"/>
    <mergeCell ref="C8:H8"/>
    <mergeCell ref="K8:P8"/>
    <mergeCell ref="B3:F3"/>
    <mergeCell ref="E6:H6"/>
    <mergeCell ref="C6:C7"/>
    <mergeCell ref="D6:D7"/>
    <mergeCell ref="K6:K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Z2310"/>
  <sheetViews>
    <sheetView zoomScale="90" zoomScaleNormal="90" workbookViewId="0">
      <pane ySplit="5" topLeftCell="A90" activePane="bottomLeft" state="frozen"/>
      <selection pane="bottomLeft" activeCell="S1" sqref="S1"/>
    </sheetView>
  </sheetViews>
  <sheetFormatPr defaultRowHeight="14.25" outlineLevelRow="1" x14ac:dyDescent="0.45"/>
  <cols>
    <col min="1" max="1" width="8.86328125" style="1"/>
    <col min="2" max="2" width="44.1328125" customWidth="1"/>
    <col min="3" max="3" width="15.1328125" bestFit="1" customWidth="1"/>
    <col min="4" max="4" width="9.265625" customWidth="1"/>
    <col min="24" max="130" width="8.86328125" style="1"/>
  </cols>
  <sheetData>
    <row r="1" spans="1:130" s="1" customFormat="1" x14ac:dyDescent="0.45">
      <c r="S1" s="140" t="s">
        <v>299</v>
      </c>
    </row>
    <row r="2" spans="1:130" s="1" customFormat="1" ht="18" x14ac:dyDescent="0.55000000000000004">
      <c r="B2" s="375" t="s">
        <v>151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130" s="1" customFormat="1" ht="15.75" x14ac:dyDescent="0.5">
      <c r="N3" s="86" t="s">
        <v>41</v>
      </c>
    </row>
    <row r="4" spans="1:130" x14ac:dyDescent="0.45">
      <c r="B4" s="373" t="s">
        <v>27</v>
      </c>
      <c r="C4" s="369" t="s">
        <v>149</v>
      </c>
      <c r="D4" s="371" t="s">
        <v>150</v>
      </c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2"/>
    </row>
    <row r="5" spans="1:130" x14ac:dyDescent="0.45">
      <c r="B5" s="374"/>
      <c r="C5" s="370"/>
      <c r="D5" s="259">
        <v>1</v>
      </c>
      <c r="E5" s="259">
        <f>D5+1</f>
        <v>2</v>
      </c>
      <c r="F5" s="259">
        <f t="shared" ref="F5:V5" si="0">E5+1</f>
        <v>3</v>
      </c>
      <c r="G5" s="259">
        <f t="shared" si="0"/>
        <v>4</v>
      </c>
      <c r="H5" s="259">
        <f t="shared" si="0"/>
        <v>5</v>
      </c>
      <c r="I5" s="259">
        <f t="shared" si="0"/>
        <v>6</v>
      </c>
      <c r="J5" s="259">
        <f t="shared" si="0"/>
        <v>7</v>
      </c>
      <c r="K5" s="259">
        <f t="shared" si="0"/>
        <v>8</v>
      </c>
      <c r="L5" s="259">
        <f t="shared" si="0"/>
        <v>9</v>
      </c>
      <c r="M5" s="259">
        <f t="shared" si="0"/>
        <v>10</v>
      </c>
      <c r="N5" s="259">
        <f t="shared" si="0"/>
        <v>11</v>
      </c>
      <c r="O5" s="259">
        <f t="shared" si="0"/>
        <v>12</v>
      </c>
      <c r="P5" s="259">
        <f t="shared" si="0"/>
        <v>13</v>
      </c>
      <c r="Q5" s="259">
        <f t="shared" si="0"/>
        <v>14</v>
      </c>
      <c r="R5" s="259">
        <f t="shared" si="0"/>
        <v>15</v>
      </c>
      <c r="S5" s="259">
        <f t="shared" si="0"/>
        <v>16</v>
      </c>
      <c r="T5" s="259">
        <f t="shared" si="0"/>
        <v>17</v>
      </c>
      <c r="U5" s="259">
        <f t="shared" si="0"/>
        <v>18</v>
      </c>
      <c r="V5" s="259">
        <f t="shared" si="0"/>
        <v>19</v>
      </c>
      <c r="W5" s="260">
        <f>V5+1</f>
        <v>20</v>
      </c>
    </row>
    <row r="6" spans="1:130" s="70" customFormat="1" x14ac:dyDescent="0.45">
      <c r="A6" s="12"/>
      <c r="B6" s="315" t="s">
        <v>148</v>
      </c>
      <c r="C6" s="316">
        <f>SUM(D6:W6)</f>
        <v>15014.36798596818</v>
      </c>
      <c r="D6" s="317">
        <f>D7+D10+D11+D12+D13+D14+D15</f>
        <v>486.1736576809862</v>
      </c>
      <c r="E6" s="317">
        <f t="shared" ref="E6:W6" si="1">E7+E10+E11+E12+E13+E14+E15</f>
        <v>486.1736576809862</v>
      </c>
      <c r="F6" s="317">
        <f t="shared" si="1"/>
        <v>780.11225947812238</v>
      </c>
      <c r="G6" s="317">
        <f t="shared" si="1"/>
        <v>780.11225947812238</v>
      </c>
      <c r="H6" s="317">
        <f t="shared" si="1"/>
        <v>780.11225947812238</v>
      </c>
      <c r="I6" s="317">
        <f t="shared" si="1"/>
        <v>780.11225947812238</v>
      </c>
      <c r="J6" s="317">
        <f t="shared" si="1"/>
        <v>780.11225947812238</v>
      </c>
      <c r="K6" s="317">
        <f t="shared" si="1"/>
        <v>780.11225947812238</v>
      </c>
      <c r="L6" s="317">
        <f t="shared" si="1"/>
        <v>780.11225947812238</v>
      </c>
      <c r="M6" s="317">
        <f t="shared" si="1"/>
        <v>780.11225947812238</v>
      </c>
      <c r="N6" s="317">
        <f t="shared" si="1"/>
        <v>780.11225947812238</v>
      </c>
      <c r="O6" s="317">
        <f t="shared" si="1"/>
        <v>780.11225947812238</v>
      </c>
      <c r="P6" s="317">
        <f t="shared" si="1"/>
        <v>780.11225947812238</v>
      </c>
      <c r="Q6" s="317">
        <f t="shared" si="1"/>
        <v>780.11225947812238</v>
      </c>
      <c r="R6" s="317">
        <f t="shared" si="1"/>
        <v>780.11225947812238</v>
      </c>
      <c r="S6" s="317">
        <f t="shared" si="1"/>
        <v>780.11225947812238</v>
      </c>
      <c r="T6" s="317">
        <f t="shared" si="1"/>
        <v>780.11225947812238</v>
      </c>
      <c r="U6" s="317">
        <f t="shared" si="1"/>
        <v>780.11225947812238</v>
      </c>
      <c r="V6" s="317">
        <f t="shared" si="1"/>
        <v>780.11225947812238</v>
      </c>
      <c r="W6" s="317">
        <f t="shared" si="1"/>
        <v>780.11225947812238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</row>
    <row r="7" spans="1:130" s="12" customFormat="1" outlineLevel="1" x14ac:dyDescent="0.45">
      <c r="B7" s="12" t="s">
        <v>136</v>
      </c>
      <c r="C7" s="72">
        <f>SUM(D7:W7)</f>
        <v>4141.6666666666661</v>
      </c>
      <c r="D7" s="81">
        <f>D8+D9</f>
        <v>270.83333333333331</v>
      </c>
      <c r="E7" s="81">
        <f t="shared" ref="E7:W7" si="2">E8+E9</f>
        <v>270.83333333333331</v>
      </c>
      <c r="F7" s="81">
        <f t="shared" si="2"/>
        <v>200</v>
      </c>
      <c r="G7" s="81">
        <f t="shared" si="2"/>
        <v>200</v>
      </c>
      <c r="H7" s="81">
        <f t="shared" si="2"/>
        <v>200</v>
      </c>
      <c r="I7" s="81">
        <f t="shared" si="2"/>
        <v>200</v>
      </c>
      <c r="J7" s="81">
        <f t="shared" si="2"/>
        <v>200</v>
      </c>
      <c r="K7" s="81">
        <f t="shared" si="2"/>
        <v>200</v>
      </c>
      <c r="L7" s="81">
        <f t="shared" si="2"/>
        <v>200</v>
      </c>
      <c r="M7" s="81">
        <f t="shared" si="2"/>
        <v>200</v>
      </c>
      <c r="N7" s="81">
        <f t="shared" si="2"/>
        <v>200</v>
      </c>
      <c r="O7" s="81">
        <f t="shared" si="2"/>
        <v>200</v>
      </c>
      <c r="P7" s="81">
        <f t="shared" si="2"/>
        <v>200</v>
      </c>
      <c r="Q7" s="81">
        <f t="shared" si="2"/>
        <v>200</v>
      </c>
      <c r="R7" s="81">
        <f t="shared" si="2"/>
        <v>200</v>
      </c>
      <c r="S7" s="81">
        <f t="shared" si="2"/>
        <v>200</v>
      </c>
      <c r="T7" s="81">
        <f t="shared" si="2"/>
        <v>200</v>
      </c>
      <c r="U7" s="81">
        <f t="shared" si="2"/>
        <v>200</v>
      </c>
      <c r="V7" s="81">
        <f t="shared" si="2"/>
        <v>200</v>
      </c>
      <c r="W7" s="81">
        <f t="shared" si="2"/>
        <v>200</v>
      </c>
    </row>
    <row r="8" spans="1:130" s="18" customFormat="1" outlineLevel="1" x14ac:dyDescent="0.45">
      <c r="B8" s="18" t="s">
        <v>141</v>
      </c>
      <c r="C8" s="73">
        <f t="shared" ref="C8:C12" si="3">SUM(D8:W8)</f>
        <v>3600</v>
      </c>
      <c r="D8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8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8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8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8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8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8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8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8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8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8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8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8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8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8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8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8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8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8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8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</row>
    <row r="9" spans="1:130" s="18" customFormat="1" outlineLevel="1" x14ac:dyDescent="0.45">
      <c r="B9" s="18" t="s">
        <v>142</v>
      </c>
      <c r="C9" s="73">
        <f t="shared" si="3"/>
        <v>541.66666666666663</v>
      </c>
      <c r="D9" s="227">
        <f>IF('Сравнение налоговой нагрузки'!D$5&lt;='Портрет типового резидента'!$E$10,'Портрет типового резидента'!$E$24*20/120/'Портрет типового резидента'!$E$10,0)</f>
        <v>270.83333333333331</v>
      </c>
      <c r="E9" s="227">
        <f>IF('Сравнение налоговой нагрузки'!E$5&lt;='Портрет типового резидента'!$E$10,'Портрет типового резидента'!$E$24*20/120/'Портрет типового резидента'!$E$10,0)</f>
        <v>270.83333333333331</v>
      </c>
      <c r="F9" s="227">
        <f>IF('Сравнение налоговой нагрузки'!F$5&lt;='Портрет типового резидента'!$E$10,'Портрет типового резидента'!$E$24*20/120/'Портрет типового резидента'!$E$10,0)</f>
        <v>0</v>
      </c>
      <c r="G9" s="227">
        <f>IF('Сравнение налоговой нагрузки'!G$5&lt;='Портрет типового резидента'!$E$10,'Портрет типового резидента'!$E$24*20/120/'Портрет типового резидента'!$E$10,0)</f>
        <v>0</v>
      </c>
      <c r="H9" s="227">
        <f>IF('Сравнение налоговой нагрузки'!H$5&lt;='Портрет типового резидента'!$E$10,'Портрет типового резидента'!$E$24*20/120/'Портрет типового резидента'!$E$10,0)</f>
        <v>0</v>
      </c>
      <c r="I9" s="227">
        <f>IF('Сравнение налоговой нагрузки'!I$5&lt;='Портрет типового резидента'!$E$10,'Портрет типового резидента'!$E$24*20/120/'Портрет типового резидента'!$E$10,0)</f>
        <v>0</v>
      </c>
      <c r="J9" s="227">
        <f>IF('Сравнение налоговой нагрузки'!J$5&lt;='Портрет типового резидента'!$E$10,'Портрет типового резидента'!$E$24*20/120/'Портрет типового резидента'!$E$10,0)</f>
        <v>0</v>
      </c>
      <c r="K9" s="227">
        <f>IF('Сравнение налоговой нагрузки'!K$5&lt;='Портрет типового резидента'!$E$10,'Портрет типового резидента'!$E$24*20/120/'Портрет типового резидента'!$E$10,0)</f>
        <v>0</v>
      </c>
      <c r="L9" s="227">
        <f>IF('Сравнение налоговой нагрузки'!L$5&lt;='Портрет типового резидента'!$E$10,'Портрет типового резидента'!$E$24*20/120/'Портрет типового резидента'!$E$10,0)</f>
        <v>0</v>
      </c>
      <c r="M9" s="227">
        <f>IF('Сравнение налоговой нагрузки'!M$5&lt;='Портрет типового резидента'!$E$10,'Портрет типового резидента'!$E$24*20/120/'Портрет типового резидента'!$E$10,0)</f>
        <v>0</v>
      </c>
      <c r="N9" s="227">
        <f>IF('Сравнение налоговой нагрузки'!N$5&lt;='Портрет типового резидента'!$E$10,'Портрет типового резидента'!$E$24*20/120/'Портрет типового резидента'!$E$10,0)</f>
        <v>0</v>
      </c>
      <c r="O9" s="227">
        <f>IF('Сравнение налоговой нагрузки'!O$5&lt;='Портрет типового резидента'!$E$10,'Портрет типового резидента'!$E$24*20/120/'Портрет типового резидента'!$E$10,0)</f>
        <v>0</v>
      </c>
      <c r="P9" s="227">
        <f>IF('Сравнение налоговой нагрузки'!P$5&lt;='Портрет типового резидента'!$E$10,'Портрет типового резидента'!$E$24*20/120/'Портрет типового резидента'!$E$10,0)</f>
        <v>0</v>
      </c>
      <c r="Q9" s="227">
        <f>IF('Сравнение налоговой нагрузки'!Q$5&lt;='Портрет типового резидента'!$E$10,'Портрет типового резидента'!$E$24*20/120/'Портрет типового резидента'!$E$10,0)</f>
        <v>0</v>
      </c>
      <c r="R9" s="227">
        <f>IF('Сравнение налоговой нагрузки'!R$5&lt;='Портрет типового резидента'!$E$10,'Портрет типового резидента'!$E$24*20/120/'Портрет типового резидента'!$E$10,0)</f>
        <v>0</v>
      </c>
      <c r="S9" s="227">
        <f>IF('Сравнение налоговой нагрузки'!S$5&lt;='Портрет типового резидента'!$E$10,'Портрет типового резидента'!$E$24*20/120/'Портрет типового резидента'!$E$10,0)</f>
        <v>0</v>
      </c>
      <c r="T9" s="227">
        <f>IF('Сравнение налоговой нагрузки'!T$5&lt;='Портрет типового резидента'!$E$10,'Портрет типового резидента'!$E$24*20/120/'Портрет типового резидента'!$E$10,0)</f>
        <v>0</v>
      </c>
      <c r="U9" s="227">
        <f>IF('Сравнение налоговой нагрузки'!U$5&lt;='Портрет типового резидента'!$E$10,'Портрет типового резидента'!$E$24*20/120/'Портрет типового резидента'!$E$10,0)</f>
        <v>0</v>
      </c>
      <c r="V9" s="227">
        <f>IF('Сравнение налоговой нагрузки'!V$5&lt;='Портрет типового резидента'!$E$10,'Портрет типового резидента'!$E$24*20/120/'Портрет типового резидента'!$E$10,0)</f>
        <v>0</v>
      </c>
      <c r="W9" s="227">
        <f>IF('Сравнение налоговой нагрузки'!W$5&lt;='Портрет типового резидента'!$E$10,'Портрет типового резидента'!$E$24*20/120/'Портрет типового резидента'!$E$10,0)</f>
        <v>0</v>
      </c>
    </row>
    <row r="10" spans="1:130" s="12" customFormat="1" outlineLevel="1" x14ac:dyDescent="0.45">
      <c r="B10" s="12" t="s">
        <v>137</v>
      </c>
      <c r="C10" s="72">
        <f t="shared" si="3"/>
        <v>4283.9448323484494</v>
      </c>
      <c r="D10" s="230">
        <f>IF('Сравнение налоговой нагрузки'!D$5&lt;='Портрет типового резидента'!$E$10,0,'Портрет типового резидента'!$E$62)</f>
        <v>0</v>
      </c>
      <c r="E10" s="230">
        <f>IF('Сравнение налоговой нагрузки'!E$5&lt;='Портрет типового резидента'!$E$10,0,'Портрет типового резидента'!$E$62)</f>
        <v>0</v>
      </c>
      <c r="F10" s="230">
        <f>IF('Сравнение налоговой нагрузки'!F$5&lt;='Портрет типового резидента'!$E$10,0,'Портрет типового резидента'!$E$62)</f>
        <v>237.99693513046941</v>
      </c>
      <c r="G10" s="230">
        <f>IF('Сравнение налоговой нагрузки'!G$5&lt;='Портрет типового резидента'!$E$10,0,'Портрет типового резидента'!$E$62)</f>
        <v>237.99693513046941</v>
      </c>
      <c r="H10" s="230">
        <f>IF('Сравнение налоговой нагрузки'!H$5&lt;='Портрет типового резидента'!$E$10,0,'Портрет типового резидента'!$E$62)</f>
        <v>237.99693513046941</v>
      </c>
      <c r="I10" s="230">
        <f>IF('Сравнение налоговой нагрузки'!I$5&lt;='Портрет типового резидента'!$E$10,0,'Портрет типового резидента'!$E$62)</f>
        <v>237.99693513046941</v>
      </c>
      <c r="J10" s="230">
        <f>IF('Сравнение налоговой нагрузки'!J$5&lt;='Портрет типового резидента'!$E$10,0,'Портрет типового резидента'!$E$62)</f>
        <v>237.99693513046941</v>
      </c>
      <c r="K10" s="230">
        <f>IF('Сравнение налоговой нагрузки'!K$5&lt;='Портрет типового резидента'!$E$10,0,'Портрет типового резидента'!$E$62)</f>
        <v>237.99693513046941</v>
      </c>
      <c r="L10" s="230">
        <f>IF('Сравнение налоговой нагрузки'!L$5&lt;='Портрет типового резидента'!$E$10,0,'Портрет типового резидента'!$E$62)</f>
        <v>237.99693513046941</v>
      </c>
      <c r="M10" s="230">
        <f>IF('Сравнение налоговой нагрузки'!M$5&lt;='Портрет типового резидента'!$E$10,0,'Портрет типового резидента'!$E$62)</f>
        <v>237.99693513046941</v>
      </c>
      <c r="N10" s="230">
        <f>IF('Сравнение налоговой нагрузки'!N$5&lt;='Портрет типового резидента'!$E$10,0,'Портрет типового резидента'!$E$62)</f>
        <v>237.99693513046941</v>
      </c>
      <c r="O10" s="230">
        <f>IF('Сравнение налоговой нагрузки'!O$5&lt;='Портрет типового резидента'!$E$10,0,'Портрет типового резидента'!$E$62)</f>
        <v>237.99693513046941</v>
      </c>
      <c r="P10" s="230">
        <f>IF('Сравнение налоговой нагрузки'!P$5&lt;='Портрет типового резидента'!$E$10,0,'Портрет типового резидента'!$E$62)</f>
        <v>237.99693513046941</v>
      </c>
      <c r="Q10" s="230">
        <f>IF('Сравнение налоговой нагрузки'!Q$5&lt;='Портрет типового резидента'!$E$10,0,'Портрет типового резидента'!$E$62)</f>
        <v>237.99693513046941</v>
      </c>
      <c r="R10" s="230">
        <f>IF('Сравнение налоговой нагрузки'!R$5&lt;='Портрет типового резидента'!$E$10,0,'Портрет типового резидента'!$E$62)</f>
        <v>237.99693513046941</v>
      </c>
      <c r="S10" s="230">
        <f>IF('Сравнение налоговой нагрузки'!S$5&lt;='Портрет типового резидента'!$E$10,0,'Портрет типового резидента'!$E$62)</f>
        <v>237.99693513046941</v>
      </c>
      <c r="T10" s="230">
        <f>IF('Сравнение налоговой нагрузки'!T$5&lt;='Портрет типового резидента'!$E$10,0,'Портрет типового резидента'!$E$62)</f>
        <v>237.99693513046941</v>
      </c>
      <c r="U10" s="230">
        <f>IF('Сравнение налоговой нагрузки'!U$5&lt;='Портрет типового резидента'!$E$10,0,'Портрет типового резидента'!$E$62)</f>
        <v>237.99693513046941</v>
      </c>
      <c r="V10" s="230">
        <f>IF('Сравнение налоговой нагрузки'!V$5&lt;='Портрет типового резидента'!$E$10,0,'Портрет типового резидента'!$E$62)</f>
        <v>237.99693513046941</v>
      </c>
      <c r="W10" s="230">
        <f>IF('Сравнение налоговой нагрузки'!W$5&lt;='Портрет типового резидента'!$E$10,0,'Портрет типового резидента'!$E$62)</f>
        <v>237.99693513046941</v>
      </c>
    </row>
    <row r="11" spans="1:130" s="12" customFormat="1" outlineLevel="1" x14ac:dyDescent="0.45">
      <c r="B11" s="12" t="s">
        <v>138</v>
      </c>
      <c r="C11" s="72">
        <f t="shared" si="3"/>
        <v>585</v>
      </c>
      <c r="D11" s="230">
        <f>IF('Сравнение налоговой нагрузки'!D$5&lt;='Портрет типового резидента'!$E$10,0,'Портрет типового резидента'!$E$49)</f>
        <v>0</v>
      </c>
      <c r="E11" s="230">
        <f>IF('Сравнение налоговой нагрузки'!E$5&lt;='Портрет типового резидента'!$E$10,0,'Портрет типового резидента'!$E$49)</f>
        <v>0</v>
      </c>
      <c r="F11" s="230">
        <f>IF('Сравнение налоговой нагрузки'!F$5&lt;='Портрет типового резидента'!$E$10,0,'Портрет типового резидента'!$E$49)</f>
        <v>32.5</v>
      </c>
      <c r="G11" s="230">
        <f>IF('Сравнение налоговой нагрузки'!G$5&lt;='Портрет типового резидента'!$E$10,0,'Портрет типового резидента'!$E$49)</f>
        <v>32.5</v>
      </c>
      <c r="H11" s="230">
        <f>IF('Сравнение налоговой нагрузки'!H$5&lt;='Портрет типового резидента'!$E$10,0,'Портрет типового резидента'!$E$49)</f>
        <v>32.5</v>
      </c>
      <c r="I11" s="230">
        <f>IF('Сравнение налоговой нагрузки'!I$5&lt;='Портрет типового резидента'!$E$10,0,'Портрет типового резидента'!$E$49)</f>
        <v>32.5</v>
      </c>
      <c r="J11" s="230">
        <f>IF('Сравнение налоговой нагрузки'!J$5&lt;='Портрет типового резидента'!$E$10,0,'Портрет типового резидента'!$E$49)</f>
        <v>32.5</v>
      </c>
      <c r="K11" s="230">
        <f>IF('Сравнение налоговой нагрузки'!K$5&lt;='Портрет типового резидента'!$E$10,0,'Портрет типового резидента'!$E$49)</f>
        <v>32.5</v>
      </c>
      <c r="L11" s="230">
        <f>IF('Сравнение налоговой нагрузки'!L$5&lt;='Портрет типового резидента'!$E$10,0,'Портрет типового резидента'!$E$49)</f>
        <v>32.5</v>
      </c>
      <c r="M11" s="230">
        <f>IF('Сравнение налоговой нагрузки'!M$5&lt;='Портрет типового резидента'!$E$10,0,'Портрет типового резидента'!$E$49)</f>
        <v>32.5</v>
      </c>
      <c r="N11" s="230">
        <f>IF('Сравнение налоговой нагрузки'!N$5&lt;='Портрет типового резидента'!$E$10,0,'Портрет типового резидента'!$E$49)</f>
        <v>32.5</v>
      </c>
      <c r="O11" s="230">
        <f>IF('Сравнение налоговой нагрузки'!O$5&lt;='Портрет типового резидента'!$E$10,0,'Портрет типового резидента'!$E$49)</f>
        <v>32.5</v>
      </c>
      <c r="P11" s="230">
        <f>IF('Сравнение налоговой нагрузки'!P$5&lt;='Портрет типового резидента'!$E$10,0,'Портрет типового резидента'!$E$49)</f>
        <v>32.5</v>
      </c>
      <c r="Q11" s="230">
        <f>IF('Сравнение налоговой нагрузки'!Q$5&lt;='Портрет типового резидента'!$E$10,0,'Портрет типового резидента'!$E$49)</f>
        <v>32.5</v>
      </c>
      <c r="R11" s="230">
        <f>IF('Сравнение налоговой нагрузки'!R$5&lt;='Портрет типового резидента'!$E$10,0,'Портрет типового резидента'!$E$49)</f>
        <v>32.5</v>
      </c>
      <c r="S11" s="230">
        <f>IF('Сравнение налоговой нагрузки'!S$5&lt;='Портрет типового резидента'!$E$10,0,'Портрет типового резидента'!$E$49)</f>
        <v>32.5</v>
      </c>
      <c r="T11" s="230">
        <f>IF('Сравнение налоговой нагрузки'!T$5&lt;='Портрет типового резидента'!$E$10,0,'Портрет типового резидента'!$E$49)</f>
        <v>32.5</v>
      </c>
      <c r="U11" s="230">
        <f>IF('Сравнение налоговой нагрузки'!U$5&lt;='Портрет типового резидента'!$E$10,0,'Портрет типового резидента'!$E$49)</f>
        <v>32.5</v>
      </c>
      <c r="V11" s="230">
        <f>IF('Сравнение налоговой нагрузки'!V$5&lt;='Портрет типового резидента'!$E$10,0,'Портрет типового резидента'!$E$49)</f>
        <v>32.5</v>
      </c>
      <c r="W11" s="230">
        <f>IF('Сравнение налоговой нагрузки'!W$5&lt;='Портрет типового резидента'!$E$10,0,'Портрет типового резидента'!$E$49)</f>
        <v>32.5</v>
      </c>
    </row>
    <row r="12" spans="1:130" s="12" customFormat="1" outlineLevel="1" x14ac:dyDescent="0.45">
      <c r="B12" s="12" t="s">
        <v>146</v>
      </c>
      <c r="C12" s="231">
        <f t="shared" si="3"/>
        <v>244.3064869530576</v>
      </c>
      <c r="D12" s="230">
        <f>'Портрет типового резидента'!$E$48</f>
        <v>12.215324347652876</v>
      </c>
      <c r="E12" s="230">
        <f>'Портрет типового резидента'!$E$48</f>
        <v>12.215324347652876</v>
      </c>
      <c r="F12" s="230">
        <f>'Портрет типового резидента'!$E$48</f>
        <v>12.215324347652876</v>
      </c>
      <c r="G12" s="230">
        <f>'Портрет типового резидента'!$E$48</f>
        <v>12.215324347652876</v>
      </c>
      <c r="H12" s="230">
        <f>'Портрет типового резидента'!$E$48</f>
        <v>12.215324347652876</v>
      </c>
      <c r="I12" s="230">
        <f>'Портрет типового резидента'!$E$48</f>
        <v>12.215324347652876</v>
      </c>
      <c r="J12" s="230">
        <f>'Портрет типового резидента'!$E$48</f>
        <v>12.215324347652876</v>
      </c>
      <c r="K12" s="230">
        <f>'Портрет типового резидента'!$E$48</f>
        <v>12.215324347652876</v>
      </c>
      <c r="L12" s="230">
        <f>'Портрет типового резидента'!$E$48</f>
        <v>12.215324347652876</v>
      </c>
      <c r="M12" s="230">
        <f>'Портрет типового резидента'!$E$48</f>
        <v>12.215324347652876</v>
      </c>
      <c r="N12" s="230">
        <f>'Портрет типового резидента'!$E$48</f>
        <v>12.215324347652876</v>
      </c>
      <c r="O12" s="230">
        <f>'Портрет типового резидента'!$E$48</f>
        <v>12.215324347652876</v>
      </c>
      <c r="P12" s="230">
        <f>'Портрет типового резидента'!$E$48</f>
        <v>12.215324347652876</v>
      </c>
      <c r="Q12" s="230">
        <f>'Портрет типового резидента'!$E$48</f>
        <v>12.215324347652876</v>
      </c>
      <c r="R12" s="230">
        <f>'Портрет типового резидента'!$E$48</f>
        <v>12.215324347652876</v>
      </c>
      <c r="S12" s="230">
        <f>'Портрет типового резидента'!$E$48</f>
        <v>12.215324347652876</v>
      </c>
      <c r="T12" s="230">
        <f>'Портрет типового резидента'!$E$48</f>
        <v>12.215324347652876</v>
      </c>
      <c r="U12" s="230">
        <f>'Портрет типового резидента'!$E$48</f>
        <v>12.215324347652876</v>
      </c>
      <c r="V12" s="230">
        <f>'Портрет типового резидента'!$E$48</f>
        <v>12.215324347652876</v>
      </c>
      <c r="W12" s="230">
        <f>'Портрет типового резидента'!$E$48</f>
        <v>12.215324347652876</v>
      </c>
    </row>
    <row r="13" spans="1:130" s="12" customFormat="1" outlineLevel="1" x14ac:dyDescent="0.45">
      <c r="B13" s="12" t="s">
        <v>139</v>
      </c>
      <c r="C13" s="72">
        <f t="shared" ref="C13:C15" si="4">SUM(D13:W13)</f>
        <v>2570.4</v>
      </c>
      <c r="D13" s="230">
        <f>IF('Сравнение налоговой нагрузки'!D$5&lt;='Портрет типового резидента'!$E$10,0,'Портрет типового резидента'!$E$41)</f>
        <v>0</v>
      </c>
      <c r="E13" s="230">
        <f>IF('Сравнение налоговой нагрузки'!E$5&lt;='Портрет типового резидента'!$E$10,0,'Портрет типового резидента'!$E$41)</f>
        <v>0</v>
      </c>
      <c r="F13" s="230">
        <f>IF('Сравнение налоговой нагрузки'!F$5&lt;='Портрет типового резидента'!$E$10,0,'Портрет типового резидента'!$E$41)</f>
        <v>142.80000000000001</v>
      </c>
      <c r="G13" s="230">
        <f>IF('Сравнение налоговой нагрузки'!G$5&lt;='Портрет типового резидента'!$E$10,0,'Портрет типового резидента'!$E$41)</f>
        <v>142.80000000000001</v>
      </c>
      <c r="H13" s="230">
        <f>IF('Сравнение налоговой нагрузки'!H$5&lt;='Портрет типового резидента'!$E$10,0,'Портрет типового резидента'!$E$41)</f>
        <v>142.80000000000001</v>
      </c>
      <c r="I13" s="230">
        <f>IF('Сравнение налоговой нагрузки'!I$5&lt;='Портрет типового резидента'!$E$10,0,'Портрет типового резидента'!$E$41)</f>
        <v>142.80000000000001</v>
      </c>
      <c r="J13" s="230">
        <f>IF('Сравнение налоговой нагрузки'!J$5&lt;='Портрет типового резидента'!$E$10,0,'Портрет типового резидента'!$E$41)</f>
        <v>142.80000000000001</v>
      </c>
      <c r="K13" s="230">
        <f>IF('Сравнение налоговой нагрузки'!K$5&lt;='Портрет типового резидента'!$E$10,0,'Портрет типового резидента'!$E$41)</f>
        <v>142.80000000000001</v>
      </c>
      <c r="L13" s="230">
        <f>IF('Сравнение налоговой нагрузки'!L$5&lt;='Портрет типового резидента'!$E$10,0,'Портрет типового резидента'!$E$41)</f>
        <v>142.80000000000001</v>
      </c>
      <c r="M13" s="230">
        <f>IF('Сравнение налоговой нагрузки'!M$5&lt;='Портрет типового резидента'!$E$10,0,'Портрет типового резидента'!$E$41)</f>
        <v>142.80000000000001</v>
      </c>
      <c r="N13" s="230">
        <f>IF('Сравнение налоговой нагрузки'!N$5&lt;='Портрет типового резидента'!$E$10,0,'Портрет типового резидента'!$E$41)</f>
        <v>142.80000000000001</v>
      </c>
      <c r="O13" s="230">
        <f>IF('Сравнение налоговой нагрузки'!O$5&lt;='Портрет типового резидента'!$E$10,0,'Портрет типового резидента'!$E$41)</f>
        <v>142.80000000000001</v>
      </c>
      <c r="P13" s="230">
        <f>IF('Сравнение налоговой нагрузки'!P$5&lt;='Портрет типового резидента'!$E$10,0,'Портрет типового резидента'!$E$41)</f>
        <v>142.80000000000001</v>
      </c>
      <c r="Q13" s="230">
        <f>IF('Сравнение налоговой нагрузки'!Q$5&lt;='Портрет типового резидента'!$E$10,0,'Портрет типового резидента'!$E$41)</f>
        <v>142.80000000000001</v>
      </c>
      <c r="R13" s="230">
        <f>IF('Сравнение налоговой нагрузки'!R$5&lt;='Портрет типового резидента'!$E$10,0,'Портрет типового резидента'!$E$41)</f>
        <v>142.80000000000001</v>
      </c>
      <c r="S13" s="230">
        <f>IF('Сравнение налоговой нагрузки'!S$5&lt;='Портрет типового резидента'!$E$10,0,'Портрет типового резидента'!$E$41)</f>
        <v>142.80000000000001</v>
      </c>
      <c r="T13" s="230">
        <f>IF('Сравнение налоговой нагрузки'!T$5&lt;='Портрет типового резидента'!$E$10,0,'Портрет типового резидента'!$E$41)</f>
        <v>142.80000000000001</v>
      </c>
      <c r="U13" s="230">
        <f>IF('Сравнение налоговой нагрузки'!U$5&lt;='Портрет типового резидента'!$E$10,0,'Портрет типового резидента'!$E$41)</f>
        <v>142.80000000000001</v>
      </c>
      <c r="V13" s="230">
        <f>IF('Сравнение налоговой нагрузки'!V$5&lt;='Портрет типового резидента'!$E$10,0,'Портрет типового резидента'!$E$41)</f>
        <v>142.80000000000001</v>
      </c>
      <c r="W13" s="230">
        <f>IF('Сравнение налоговой нагрузки'!W$5&lt;='Портрет типового резидента'!$E$10,0,'Портрет типового резидента'!$E$41)</f>
        <v>142.80000000000001</v>
      </c>
    </row>
    <row r="14" spans="1:130" s="12" customFormat="1" outlineLevel="1" x14ac:dyDescent="0.45">
      <c r="B14" s="12" t="s">
        <v>140</v>
      </c>
      <c r="C14" s="72">
        <f t="shared" si="4"/>
        <v>982.8000000000003</v>
      </c>
      <c r="D14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14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14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14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14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14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14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14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14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14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14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14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14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14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14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14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14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14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14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14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</row>
    <row r="15" spans="1:130" s="12" customFormat="1" outlineLevel="1" x14ac:dyDescent="0.45">
      <c r="B15" s="12" t="s">
        <v>147</v>
      </c>
      <c r="C15" s="72">
        <f t="shared" si="4"/>
        <v>2206.25</v>
      </c>
      <c r="D15" s="81">
        <f>D16+D17</f>
        <v>203.125</v>
      </c>
      <c r="E15" s="81">
        <f t="shared" ref="E15:W15" si="5">E16+E17</f>
        <v>203.125</v>
      </c>
      <c r="F15" s="81">
        <f t="shared" si="5"/>
        <v>100</v>
      </c>
      <c r="G15" s="81">
        <f t="shared" si="5"/>
        <v>100</v>
      </c>
      <c r="H15" s="81">
        <f t="shared" si="5"/>
        <v>100</v>
      </c>
      <c r="I15" s="81">
        <f t="shared" si="5"/>
        <v>100</v>
      </c>
      <c r="J15" s="81">
        <f t="shared" si="5"/>
        <v>100</v>
      </c>
      <c r="K15" s="81">
        <f t="shared" si="5"/>
        <v>100</v>
      </c>
      <c r="L15" s="81">
        <f t="shared" si="5"/>
        <v>100</v>
      </c>
      <c r="M15" s="81">
        <f t="shared" si="5"/>
        <v>100</v>
      </c>
      <c r="N15" s="81">
        <f t="shared" si="5"/>
        <v>100</v>
      </c>
      <c r="O15" s="81">
        <f t="shared" si="5"/>
        <v>100</v>
      </c>
      <c r="P15" s="81">
        <f t="shared" si="5"/>
        <v>100</v>
      </c>
      <c r="Q15" s="81">
        <f t="shared" si="5"/>
        <v>100</v>
      </c>
      <c r="R15" s="81">
        <f t="shared" si="5"/>
        <v>100</v>
      </c>
      <c r="S15" s="81">
        <f t="shared" si="5"/>
        <v>100</v>
      </c>
      <c r="T15" s="81">
        <f t="shared" si="5"/>
        <v>100</v>
      </c>
      <c r="U15" s="81">
        <f t="shared" si="5"/>
        <v>100</v>
      </c>
      <c r="V15" s="81">
        <f t="shared" si="5"/>
        <v>100</v>
      </c>
      <c r="W15" s="81">
        <f t="shared" si="5"/>
        <v>100</v>
      </c>
    </row>
    <row r="16" spans="1:130" s="18" customFormat="1" outlineLevel="1" x14ac:dyDescent="0.45">
      <c r="B16" s="18" t="s">
        <v>143</v>
      </c>
      <c r="C16" s="73">
        <f>SUM(D16:W16)</f>
        <v>1800</v>
      </c>
      <c r="D16" s="227">
        <f>IF('Сравнение налоговой нагрузки'!D$5&lt;='Портрет типового резидента'!$E$10,0,'Портрет типового резидента'!$E$50)</f>
        <v>0</v>
      </c>
      <c r="E16" s="227">
        <f>IF('Сравнение налоговой нагрузки'!E$5&lt;='Портрет типового резидента'!$E$10,0,'Портрет типового резидента'!$E$50)</f>
        <v>0</v>
      </c>
      <c r="F16" s="227">
        <f>IF('Сравнение налоговой нагрузки'!F$5&lt;='Портрет типового резидента'!$E$10,0,'Портрет типового резидента'!$E$50)</f>
        <v>100</v>
      </c>
      <c r="G16" s="227">
        <f>IF('Сравнение налоговой нагрузки'!G$5&lt;='Портрет типового резидента'!$E$10,0,'Портрет типового резидента'!$E$50)</f>
        <v>100</v>
      </c>
      <c r="H16" s="227">
        <f>IF('Сравнение налоговой нагрузки'!H$5&lt;='Портрет типового резидента'!$E$10,0,'Портрет типового резидента'!$E$50)</f>
        <v>100</v>
      </c>
      <c r="I16" s="227">
        <f>IF('Сравнение налоговой нагрузки'!I$5&lt;='Портрет типового резидента'!$E$10,0,'Портрет типового резидента'!$E$50)</f>
        <v>100</v>
      </c>
      <c r="J16" s="227">
        <f>IF('Сравнение налоговой нагрузки'!J$5&lt;='Портрет типового резидента'!$E$10,0,'Портрет типового резидента'!$E$50)</f>
        <v>100</v>
      </c>
      <c r="K16" s="227">
        <f>IF('Сравнение налоговой нагрузки'!K$5&lt;='Портрет типового резидента'!$E$10,0,'Портрет типового резидента'!$E$50)</f>
        <v>100</v>
      </c>
      <c r="L16" s="227">
        <f>IF('Сравнение налоговой нагрузки'!L$5&lt;='Портрет типового резидента'!$E$10,0,'Портрет типового резидента'!$E$50)</f>
        <v>100</v>
      </c>
      <c r="M16" s="227">
        <f>IF('Сравнение налоговой нагрузки'!M$5&lt;='Портрет типового резидента'!$E$10,0,'Портрет типового резидента'!$E$50)</f>
        <v>100</v>
      </c>
      <c r="N16" s="227">
        <f>IF('Сравнение налоговой нагрузки'!N$5&lt;='Портрет типового резидента'!$E$10,0,'Портрет типового резидента'!$E$50)</f>
        <v>100</v>
      </c>
      <c r="O16" s="227">
        <f>IF('Сравнение налоговой нагрузки'!O$5&lt;='Портрет типового резидента'!$E$10,0,'Портрет типового резидента'!$E$50)</f>
        <v>100</v>
      </c>
      <c r="P16" s="227">
        <f>IF('Сравнение налоговой нагрузки'!P$5&lt;='Портрет типового резидента'!$E$10,0,'Портрет типового резидента'!$E$50)</f>
        <v>100</v>
      </c>
      <c r="Q16" s="227">
        <f>IF('Сравнение налоговой нагрузки'!Q$5&lt;='Портрет типового резидента'!$E$10,0,'Портрет типового резидента'!$E$50)</f>
        <v>100</v>
      </c>
      <c r="R16" s="227">
        <f>IF('Сравнение налоговой нагрузки'!R$5&lt;='Портрет типового резидента'!$E$10,0,'Портрет типового резидента'!$E$50)</f>
        <v>100</v>
      </c>
      <c r="S16" s="227">
        <f>IF('Сравнение налоговой нагрузки'!S$5&lt;='Портрет типового резидента'!$E$10,0,'Портрет типового резидента'!$E$50)</f>
        <v>100</v>
      </c>
      <c r="T16" s="227">
        <f>IF('Сравнение налоговой нагрузки'!T$5&lt;='Портрет типового резидента'!$E$10,0,'Портрет типового резидента'!$E$50)</f>
        <v>100</v>
      </c>
      <c r="U16" s="227">
        <f>IF('Сравнение налоговой нагрузки'!U$5&lt;='Портрет типового резидента'!$E$10,0,'Портрет типового резидента'!$E$50)</f>
        <v>100</v>
      </c>
      <c r="V16" s="227">
        <f>IF('Сравнение налоговой нагрузки'!V$5&lt;='Портрет типового резидента'!$E$10,0,'Портрет типового резидента'!$E$50)</f>
        <v>100</v>
      </c>
      <c r="W16" s="227">
        <f>IF('Сравнение налоговой нагрузки'!W$5&lt;='Портрет типового резидента'!$E$10,0,'Портрет типового резидента'!$E$50)</f>
        <v>100</v>
      </c>
    </row>
    <row r="17" spans="1:130" s="18" customFormat="1" outlineLevel="1" x14ac:dyDescent="0.45">
      <c r="B17" s="77" t="s">
        <v>144</v>
      </c>
      <c r="C17" s="74">
        <f>SUM(D17:W17)</f>
        <v>406.25</v>
      </c>
      <c r="D17" s="232">
        <f>IF('Сравнение налоговой нагрузки'!D$5&lt;='Портрет типового резидента'!$E$10,'Портрет типового резидента'!$E$24/1.2*15%/'Портрет типового резидента'!$E$10,0)</f>
        <v>203.125</v>
      </c>
      <c r="E17" s="232">
        <f>IF('Сравнение налоговой нагрузки'!E$5&lt;='Портрет типового резидента'!$E$10,'Портрет типового резидента'!$E$24/1.2*15%/'Портрет типового резидента'!$E$10,0)</f>
        <v>203.125</v>
      </c>
      <c r="F17" s="232">
        <f>IF('Сравнение налоговой нагрузки'!F$5&lt;='Портрет типового резидента'!$E$10,'Портрет типового резидента'!$E$24/1.2*15%/'Портрет типового резидента'!$E$10,0)</f>
        <v>0</v>
      </c>
      <c r="G17" s="232">
        <f>IF('Сравнение налоговой нагрузки'!G$5&lt;='Портрет типового резидента'!$E$10,'Портрет типового резидента'!$E$24/1.2*15%/'Портрет типового резидента'!$E$10,0)</f>
        <v>0</v>
      </c>
      <c r="H17" s="232">
        <f>IF('Сравнение налоговой нагрузки'!H$5&lt;='Портрет типового резидента'!$E$10,'Портрет типового резидента'!$E$24/1.2*15%/'Портрет типового резидента'!$E$10,0)</f>
        <v>0</v>
      </c>
      <c r="I17" s="232">
        <f>IF('Сравнение налоговой нагрузки'!I$5&lt;='Портрет типового резидента'!$E$10,'Портрет типового резидента'!$E$24/1.2*15%/'Портрет типового резидента'!$E$10,0)</f>
        <v>0</v>
      </c>
      <c r="J17" s="232">
        <f>IF('Сравнение налоговой нагрузки'!J$5&lt;='Портрет типового резидента'!$E$10,'Портрет типового резидента'!$E$24/1.2*15%/'Портрет типового резидента'!$E$10,0)</f>
        <v>0</v>
      </c>
      <c r="K17" s="232">
        <f>IF('Сравнение налоговой нагрузки'!K$5&lt;='Портрет типового резидента'!$E$10,'Портрет типового резидента'!$E$24/1.2*15%/'Портрет типового резидента'!$E$10,0)</f>
        <v>0</v>
      </c>
      <c r="L17" s="232">
        <f>IF('Сравнение налоговой нагрузки'!L$5&lt;='Портрет типового резидента'!$E$10,'Портрет типового резидента'!$E$24/1.2*15%/'Портрет типового резидента'!$E$10,0)</f>
        <v>0</v>
      </c>
      <c r="M17" s="232">
        <f>IF('Сравнение налоговой нагрузки'!M$5&lt;='Портрет типового резидента'!$E$10,'Портрет типового резидента'!$E$24/1.2*15%/'Портрет типового резидента'!$E$10,0)</f>
        <v>0</v>
      </c>
      <c r="N17" s="232">
        <f>IF('Сравнение налоговой нагрузки'!N$5&lt;='Портрет типового резидента'!$E$10,'Портрет типового резидента'!$E$24/1.2*15%/'Портрет типового резидента'!$E$10,0)</f>
        <v>0</v>
      </c>
      <c r="O17" s="232">
        <f>IF('Сравнение налоговой нагрузки'!O$5&lt;='Портрет типового резидента'!$E$10,'Портрет типового резидента'!$E$24/1.2*15%/'Портрет типового резидента'!$E$10,0)</f>
        <v>0</v>
      </c>
      <c r="P17" s="232">
        <f>IF('Сравнение налоговой нагрузки'!P$5&lt;='Портрет типового резидента'!$E$10,'Портрет типового резидента'!$E$24/1.2*15%/'Портрет типового резидента'!$E$10,0)</f>
        <v>0</v>
      </c>
      <c r="Q17" s="232">
        <f>IF('Сравнение налоговой нагрузки'!Q$5&lt;='Портрет типового резидента'!$E$10,'Портрет типового резидента'!$E$24/1.2*15%/'Портрет типового резидента'!$E$10,0)</f>
        <v>0</v>
      </c>
      <c r="R17" s="232">
        <f>IF('Сравнение налоговой нагрузки'!R$5&lt;='Портрет типового резидента'!$E$10,'Портрет типового резидента'!$E$24/1.2*15%/'Портрет типового резидента'!$E$10,0)</f>
        <v>0</v>
      </c>
      <c r="S17" s="232">
        <f>IF('Сравнение налоговой нагрузки'!S$5&lt;='Портрет типового резидента'!$E$10,'Портрет типового резидента'!$E$24/1.2*15%/'Портрет типового резидента'!$E$10,0)</f>
        <v>0</v>
      </c>
      <c r="T17" s="232">
        <f>IF('Сравнение налоговой нагрузки'!T$5&lt;='Портрет типового резидента'!$E$10,'Портрет типового резидента'!$E$24/1.2*15%/'Портрет типового резидента'!$E$10,0)</f>
        <v>0</v>
      </c>
      <c r="U17" s="232">
        <f>IF('Сравнение налоговой нагрузки'!U$5&lt;='Портрет типового резидента'!$E$10,'Портрет типового резидента'!$E$24/1.2*15%/'Портрет типового резидента'!$E$10,0)</f>
        <v>0</v>
      </c>
      <c r="V17" s="232">
        <f>IF('Сравнение налоговой нагрузки'!V$5&lt;='Портрет типового резидента'!$E$10,'Портрет типового резидента'!$E$24/1.2*15%/'Портрет типового резидента'!$E$10,0)</f>
        <v>0</v>
      </c>
      <c r="W17" s="232">
        <f>IF('Сравнение налоговой нагрузки'!W$5&lt;='Портрет типового резидента'!$E$10,'Портрет типового резидента'!$E$24/1.2*15%/'Портрет типового резидента'!$E$10,0)</f>
        <v>0</v>
      </c>
    </row>
    <row r="18" spans="1:130" s="1" customFormat="1" x14ac:dyDescent="0.45">
      <c r="B18" s="2"/>
      <c r="C18" s="82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130" s="70" customFormat="1" x14ac:dyDescent="0.45">
      <c r="A19" s="12"/>
      <c r="B19" s="318" t="str">
        <f>'Критерии реализации проектов'!B7</f>
        <v>Индустриальный парк "Великий камень"</v>
      </c>
      <c r="C19" s="316">
        <f>SUM(D19:W19)</f>
        <v>9860.6335568687318</v>
      </c>
      <c r="D19" s="317">
        <f>D20+D23+D24+D25+D26+D27+D28</f>
        <v>0</v>
      </c>
      <c r="E19" s="317">
        <f t="shared" ref="E19:W19" si="6">E20+E23+E24+E25+E26+E27+E28</f>
        <v>0</v>
      </c>
      <c r="F19" s="317">
        <f t="shared" si="6"/>
        <v>481.70271562313258</v>
      </c>
      <c r="G19" s="317">
        <f t="shared" si="6"/>
        <v>481.70271562313258</v>
      </c>
      <c r="H19" s="317">
        <f t="shared" si="6"/>
        <v>481.70271562313258</v>
      </c>
      <c r="I19" s="317">
        <f t="shared" si="6"/>
        <v>481.70271562313258</v>
      </c>
      <c r="J19" s="317">
        <f t="shared" si="6"/>
        <v>481.70271562313258</v>
      </c>
      <c r="K19" s="317">
        <f t="shared" si="6"/>
        <v>481.70271562313258</v>
      </c>
      <c r="L19" s="317">
        <f t="shared" si="6"/>
        <v>481.70271562313258</v>
      </c>
      <c r="M19" s="317">
        <f t="shared" si="6"/>
        <v>481.70271562313258</v>
      </c>
      <c r="N19" s="317">
        <f t="shared" si="6"/>
        <v>600.70118318836728</v>
      </c>
      <c r="O19" s="317">
        <f t="shared" si="6"/>
        <v>600.70118318836728</v>
      </c>
      <c r="P19" s="317">
        <f t="shared" si="6"/>
        <v>600.70118318836728</v>
      </c>
      <c r="Q19" s="317">
        <f t="shared" si="6"/>
        <v>600.70118318836728</v>
      </c>
      <c r="R19" s="317">
        <f t="shared" si="6"/>
        <v>600.70118318836728</v>
      </c>
      <c r="S19" s="317">
        <f t="shared" si="6"/>
        <v>600.70118318836728</v>
      </c>
      <c r="T19" s="317">
        <f t="shared" si="6"/>
        <v>600.70118318836728</v>
      </c>
      <c r="U19" s="317">
        <f t="shared" si="6"/>
        <v>600.70118318836728</v>
      </c>
      <c r="V19" s="317">
        <f t="shared" si="6"/>
        <v>600.70118318836728</v>
      </c>
      <c r="W19" s="317">
        <f t="shared" si="6"/>
        <v>600.70118318836728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</row>
    <row r="20" spans="1:130" s="12" customFormat="1" outlineLevel="1" x14ac:dyDescent="0.45">
      <c r="B20" s="12" t="s">
        <v>136</v>
      </c>
      <c r="C20" s="72">
        <f>SUM(D20:W20)</f>
        <v>2880</v>
      </c>
      <c r="D20" s="230">
        <f>D21+D22</f>
        <v>0</v>
      </c>
      <c r="E20" s="230">
        <f t="shared" ref="E20:W20" si="7">E21+E22</f>
        <v>0</v>
      </c>
      <c r="F20" s="230">
        <f t="shared" si="7"/>
        <v>160</v>
      </c>
      <c r="G20" s="230">
        <f t="shared" si="7"/>
        <v>160</v>
      </c>
      <c r="H20" s="230">
        <f t="shared" si="7"/>
        <v>160</v>
      </c>
      <c r="I20" s="230">
        <f t="shared" si="7"/>
        <v>160</v>
      </c>
      <c r="J20" s="230">
        <f t="shared" si="7"/>
        <v>160</v>
      </c>
      <c r="K20" s="230">
        <f t="shared" si="7"/>
        <v>160</v>
      </c>
      <c r="L20" s="230">
        <f t="shared" si="7"/>
        <v>160</v>
      </c>
      <c r="M20" s="230">
        <f t="shared" si="7"/>
        <v>160</v>
      </c>
      <c r="N20" s="230">
        <f t="shared" si="7"/>
        <v>160</v>
      </c>
      <c r="O20" s="230">
        <f t="shared" si="7"/>
        <v>160</v>
      </c>
      <c r="P20" s="230">
        <f t="shared" si="7"/>
        <v>160</v>
      </c>
      <c r="Q20" s="230">
        <f t="shared" si="7"/>
        <v>160</v>
      </c>
      <c r="R20" s="230">
        <f t="shared" si="7"/>
        <v>160</v>
      </c>
      <c r="S20" s="230">
        <f t="shared" si="7"/>
        <v>160</v>
      </c>
      <c r="T20" s="230">
        <f t="shared" si="7"/>
        <v>160</v>
      </c>
      <c r="U20" s="230">
        <f t="shared" si="7"/>
        <v>160</v>
      </c>
      <c r="V20" s="230">
        <f t="shared" si="7"/>
        <v>160</v>
      </c>
      <c r="W20" s="230">
        <f t="shared" si="7"/>
        <v>160</v>
      </c>
    </row>
    <row r="21" spans="1:130" s="18" customFormat="1" outlineLevel="1" x14ac:dyDescent="0.45">
      <c r="B21" s="18" t="s">
        <v>141</v>
      </c>
      <c r="C21" s="73">
        <f t="shared" ref="C21:C44" si="8">SUM(D21:W21)</f>
        <v>2880</v>
      </c>
      <c r="D21" s="227">
        <f>IF('Сравнение налоговой нагрузки'!D$5&lt;='Портрет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E21" s="227">
        <f>IF('Сравнение налоговой нагрузки'!E$5&lt;='Портрет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F21" s="227">
        <f>IF('Сравнение налоговой нагрузки'!F$5&lt;='Портрет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G21" s="227">
        <f>IF('Сравнение налоговой нагрузки'!G$5&lt;='Портрет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H21" s="227">
        <f>IF('Сравнение налоговой нагрузки'!H$5&lt;='Портрет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I21" s="227">
        <f>IF('Сравнение налоговой нагрузки'!I$5&lt;='Портрет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J21" s="227">
        <f>IF('Сравнение налоговой нагрузки'!J$5&lt;='Портрет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K21" s="227">
        <f>IF('Сравнение налоговой нагрузки'!K$5&lt;='Портрет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L21" s="227">
        <f>IF('Сравнение налоговой нагрузки'!L$5&lt;='Портрет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M21" s="227">
        <f>IF('Сравнение налоговой нагрузки'!M$5&lt;='Портрет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N21" s="227">
        <f>IF('Сравнение налоговой нагрузки'!N$5&lt;='Портрет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O21" s="227">
        <f>IF('Сравнение налоговой нагрузки'!O$5&lt;='Портрет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P21" s="227">
        <f>IF('Сравнение налоговой нагрузки'!P$5&lt;='Портрет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Q21" s="227">
        <f>IF('Сравнение налоговой нагрузки'!Q$5&lt;='Портрет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R21" s="227">
        <f>IF('Сравнение налоговой нагрузки'!R$5&lt;='Портрет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S21" s="227">
        <f>IF('Сравнение налоговой нагрузки'!S$5&lt;='Портрет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T21" s="227">
        <f>IF('Сравнение налоговой нагрузки'!T$5&lt;='Портрет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U21" s="227">
        <f>IF('Сравнение налоговой нагрузки'!U$5&lt;='Портрет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V21" s="227">
        <f>IF('Сравнение налоговой нагрузки'!V$5&lt;='Портрет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W21" s="227">
        <f>IF('Сравнение налоговой нагрузки'!W$5&lt;='Портрет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</row>
    <row r="22" spans="1:130" s="18" customFormat="1" outlineLevel="1" x14ac:dyDescent="0.45">
      <c r="B22" s="18" t="s">
        <v>142</v>
      </c>
      <c r="C22" s="73">
        <f t="shared" si="8"/>
        <v>0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</row>
    <row r="23" spans="1:130" s="12" customFormat="1" outlineLevel="1" x14ac:dyDescent="0.45">
      <c r="B23" s="12" t="s">
        <v>137</v>
      </c>
      <c r="C23" s="72">
        <f t="shared" si="8"/>
        <v>1189.9846756523471</v>
      </c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>
        <f>IF('Сравнение налоговой нагрузки'!N$5&lt;='Портрет типового резидента'!$E$10,0,'Портрет типового резидента'!$E$62*50%)</f>
        <v>118.99846756523471</v>
      </c>
      <c r="O23" s="230">
        <f>IF('Сравнение налоговой нагрузки'!O$5&lt;='Портрет типового резидента'!$E$10,0,'Портрет типового резидента'!$E$62*50%)</f>
        <v>118.99846756523471</v>
      </c>
      <c r="P23" s="230">
        <f>IF('Сравнение налоговой нагрузки'!P$5&lt;='Портрет типового резидента'!$E$10,0,'Портрет типового резидента'!$E$62*50%)</f>
        <v>118.99846756523471</v>
      </c>
      <c r="Q23" s="230">
        <f>IF('Сравнение налоговой нагрузки'!Q$5&lt;='Портрет типового резидента'!$E$10,0,'Портрет типового резидента'!$E$62*50%)</f>
        <v>118.99846756523471</v>
      </c>
      <c r="R23" s="230">
        <f>IF('Сравнение налоговой нагрузки'!R$5&lt;='Портрет типового резидента'!$E$10,0,'Портрет типового резидента'!$E$62*50%)</f>
        <v>118.99846756523471</v>
      </c>
      <c r="S23" s="230">
        <f>IF('Сравнение налоговой нагрузки'!S$5&lt;='Портрет типового резидента'!$E$10,0,'Портрет типового резидента'!$E$62*50%)</f>
        <v>118.99846756523471</v>
      </c>
      <c r="T23" s="230">
        <f>IF('Сравнение налоговой нагрузки'!T$5&lt;='Портрет типового резидента'!$E$10,0,'Портрет типового резидента'!$E$62*50%)</f>
        <v>118.99846756523471</v>
      </c>
      <c r="U23" s="230">
        <f>IF('Сравнение налоговой нагрузки'!U$5&lt;='Портрет типового резидента'!$E$10,0,'Портрет типового резидента'!$E$62*50%)</f>
        <v>118.99846756523471</v>
      </c>
      <c r="V23" s="230">
        <f>IF('Сравнение налоговой нагрузки'!V$5&lt;='Портрет типового резидента'!$E$10,0,'Портрет типового резидента'!$E$62*50%)</f>
        <v>118.99846756523471</v>
      </c>
      <c r="W23" s="230">
        <f>IF('Сравнение налоговой нагрузки'!W$5&lt;='Портрет типового резидента'!$E$10,0,'Портрет типового резидента'!$E$62*50%)</f>
        <v>118.99846756523471</v>
      </c>
    </row>
    <row r="24" spans="1:130" s="12" customFormat="1" outlineLevel="1" x14ac:dyDescent="0.45">
      <c r="B24" s="12" t="s">
        <v>138</v>
      </c>
      <c r="C24" s="72">
        <f t="shared" si="8"/>
        <v>0</v>
      </c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</row>
    <row r="25" spans="1:130" s="12" customFormat="1" outlineLevel="1" x14ac:dyDescent="0.45">
      <c r="B25" s="12" t="s">
        <v>146</v>
      </c>
      <c r="C25" s="158">
        <f t="shared" si="8"/>
        <v>0</v>
      </c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</row>
    <row r="26" spans="1:130" s="12" customFormat="1" outlineLevel="1" x14ac:dyDescent="0.45">
      <c r="B26" s="12" t="s">
        <v>139</v>
      </c>
      <c r="C26" s="72">
        <f t="shared" si="8"/>
        <v>3367.8488812163864</v>
      </c>
      <c r="D26" s="230">
        <f>IF('Сравнение налоговой нагрузки'!D$5&lt;='Портрет типового резидента'!$E$10,0,'Портрет типового резидента'!$E$39*'Портрет типового резидента'!$N$3*34%*12/1000)</f>
        <v>0</v>
      </c>
      <c r="E26" s="230">
        <f>IF('Сравнение налоговой нагрузки'!E$5&lt;='Портрет типового резидента'!$E$10,0,'Портрет типового резидента'!$E$39*'Портрет типового резидента'!$N$3*34%*12/1000)</f>
        <v>0</v>
      </c>
      <c r="F26" s="230">
        <f>IF('Сравнение налоговой нагрузки'!F$5&lt;='Портрет типового резидента'!$E$10,0,'Портрет типового резидента'!$E$39*'Портрет типового резидента'!$N$3*34%*12/1000)</f>
        <v>187.10271562313258</v>
      </c>
      <c r="G26" s="230">
        <f>IF('Сравнение налоговой нагрузки'!G$5&lt;='Портрет типового резидента'!$E$10,0,'Портрет типового резидента'!$E$39*'Портрет типового резидента'!$N$3*34%*12/1000)</f>
        <v>187.10271562313258</v>
      </c>
      <c r="H26" s="230">
        <f>IF('Сравнение налоговой нагрузки'!H$5&lt;='Портрет типового резидента'!$E$10,0,'Портрет типового резидента'!$E$39*'Портрет типового резидента'!$N$3*34%*12/1000)</f>
        <v>187.10271562313258</v>
      </c>
      <c r="I26" s="230">
        <f>IF('Сравнение налоговой нагрузки'!I$5&lt;='Портрет типового резидента'!$E$10,0,'Портрет типового резидента'!$E$39*'Портрет типового резидента'!$N$3*34%*12/1000)</f>
        <v>187.10271562313258</v>
      </c>
      <c r="J26" s="230">
        <f>IF('Сравнение налоговой нагрузки'!J$5&lt;='Портрет типового резидента'!$E$10,0,'Портрет типового резидента'!$E$39*'Портрет типового резидента'!$N$3*34%*12/1000)</f>
        <v>187.10271562313258</v>
      </c>
      <c r="K26" s="230">
        <f>IF('Сравнение налоговой нагрузки'!K$5&lt;='Портрет типового резидента'!$E$10,0,'Портрет типового резидента'!$E$39*'Портрет типового резидента'!$N$3*34%*12/1000)</f>
        <v>187.10271562313258</v>
      </c>
      <c r="L26" s="230">
        <f>IF('Сравнение налоговой нагрузки'!L$5&lt;='Портрет типового резидента'!$E$10,0,'Портрет типового резидента'!$E$39*'Портрет типового резидента'!$N$3*34%*12/1000)</f>
        <v>187.10271562313258</v>
      </c>
      <c r="M26" s="230">
        <f>IF('Сравнение налоговой нагрузки'!M$5&lt;='Портрет типового резидента'!$E$10,0,'Портрет типового резидента'!$E$39*'Портрет типового резидента'!$N$3*34%*12/1000)</f>
        <v>187.10271562313258</v>
      </c>
      <c r="N26" s="230">
        <f>IF('Сравнение налоговой нагрузки'!N$5&lt;='Портрет типового резидента'!$E$10,0,'Портрет типового резидента'!$E$39*'Портрет типового резидента'!$N$3*34%*12/1000)</f>
        <v>187.10271562313258</v>
      </c>
      <c r="O26" s="230">
        <f>IF('Сравнение налоговой нагрузки'!O$5&lt;='Портрет типового резидента'!$E$10,0,'Портрет типового резидента'!$E$39*'Портрет типового резидента'!$N$3*34%*12/1000)</f>
        <v>187.10271562313258</v>
      </c>
      <c r="P26" s="230">
        <f>IF('Сравнение налоговой нагрузки'!P$5&lt;='Портрет типового резидента'!$E$10,0,'Портрет типового резидента'!$E$39*'Портрет типового резидента'!$N$3*34%*12/1000)</f>
        <v>187.10271562313258</v>
      </c>
      <c r="Q26" s="230">
        <f>IF('Сравнение налоговой нагрузки'!Q$5&lt;='Портрет типового резидента'!$E$10,0,'Портрет типового резидента'!$E$39*'Портрет типового резидента'!$N$3*34%*12/1000)</f>
        <v>187.10271562313258</v>
      </c>
      <c r="R26" s="230">
        <f>IF('Сравнение налоговой нагрузки'!R$5&lt;='Портрет типового резидента'!$E$10,0,'Портрет типового резидента'!$E$39*'Портрет типового резидента'!$N$3*34%*12/1000)</f>
        <v>187.10271562313258</v>
      </c>
      <c r="S26" s="230">
        <f>IF('Сравнение налоговой нагрузки'!S$5&lt;='Портрет типового резидента'!$E$10,0,'Портрет типового резидента'!$E$39*'Портрет типового резидента'!$N$3*34%*12/1000)</f>
        <v>187.10271562313258</v>
      </c>
      <c r="T26" s="230">
        <f>IF('Сравнение налоговой нагрузки'!T$5&lt;='Портрет типового резидента'!$E$10,0,'Портрет типового резидента'!$E$39*'Портрет типового резидента'!$N$3*34%*12/1000)</f>
        <v>187.10271562313258</v>
      </c>
      <c r="U26" s="230">
        <f>IF('Сравнение налоговой нагрузки'!U$5&lt;='Портрет типового резидента'!$E$10,0,'Портрет типового резидента'!$E$39*'Портрет типового резидента'!$N$3*34%*12/1000)</f>
        <v>187.10271562313258</v>
      </c>
      <c r="V26" s="230">
        <f>IF('Сравнение налоговой нагрузки'!V$5&lt;='Портрет типового резидента'!$E$10,0,'Портрет типового резидента'!$E$39*'Портрет типового резидента'!$N$3*34%*12/1000)</f>
        <v>187.10271562313258</v>
      </c>
      <c r="W26" s="230">
        <f>IF('Сравнение налоговой нагрузки'!W$5&lt;='Портрет типового резидента'!$E$10,0,'Портрет типового резидента'!$E$39*'Портрет типового резидента'!$N$3*34%*12/1000)</f>
        <v>187.10271562313258</v>
      </c>
    </row>
    <row r="27" spans="1:130" s="12" customFormat="1" outlineLevel="1" x14ac:dyDescent="0.45">
      <c r="B27" s="12" t="s">
        <v>140</v>
      </c>
      <c r="C27" s="72">
        <f t="shared" si="8"/>
        <v>982.8000000000003</v>
      </c>
      <c r="D27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27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27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27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27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27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27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27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27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27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27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27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27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27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27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27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27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27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27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27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</row>
    <row r="28" spans="1:130" s="12" customFormat="1" outlineLevel="1" x14ac:dyDescent="0.45">
      <c r="B28" s="12" t="s">
        <v>147</v>
      </c>
      <c r="C28" s="72">
        <f t="shared" si="8"/>
        <v>1440</v>
      </c>
      <c r="D28" s="230">
        <f>D29+D30</f>
        <v>0</v>
      </c>
      <c r="E28" s="230">
        <f t="shared" ref="E28:W28" si="9">E29+E30</f>
        <v>0</v>
      </c>
      <c r="F28" s="230">
        <f t="shared" si="9"/>
        <v>80</v>
      </c>
      <c r="G28" s="230">
        <f t="shared" si="9"/>
        <v>80</v>
      </c>
      <c r="H28" s="230">
        <f t="shared" si="9"/>
        <v>80</v>
      </c>
      <c r="I28" s="230">
        <f t="shared" si="9"/>
        <v>80</v>
      </c>
      <c r="J28" s="230">
        <f t="shared" si="9"/>
        <v>80</v>
      </c>
      <c r="K28" s="230">
        <f t="shared" si="9"/>
        <v>80</v>
      </c>
      <c r="L28" s="230">
        <f t="shared" si="9"/>
        <v>80</v>
      </c>
      <c r="M28" s="230">
        <f t="shared" si="9"/>
        <v>80</v>
      </c>
      <c r="N28" s="230">
        <f t="shared" si="9"/>
        <v>80</v>
      </c>
      <c r="O28" s="230">
        <f t="shared" si="9"/>
        <v>80</v>
      </c>
      <c r="P28" s="230">
        <f t="shared" si="9"/>
        <v>80</v>
      </c>
      <c r="Q28" s="230">
        <f t="shared" si="9"/>
        <v>80</v>
      </c>
      <c r="R28" s="230">
        <f t="shared" si="9"/>
        <v>80</v>
      </c>
      <c r="S28" s="230">
        <f t="shared" si="9"/>
        <v>80</v>
      </c>
      <c r="T28" s="230">
        <f t="shared" si="9"/>
        <v>80</v>
      </c>
      <c r="U28" s="230">
        <f t="shared" si="9"/>
        <v>80</v>
      </c>
      <c r="V28" s="230">
        <f t="shared" si="9"/>
        <v>80</v>
      </c>
      <c r="W28" s="230">
        <f t="shared" si="9"/>
        <v>80</v>
      </c>
    </row>
    <row r="29" spans="1:130" s="18" customFormat="1" outlineLevel="1" x14ac:dyDescent="0.45">
      <c r="B29" s="18" t="s">
        <v>143</v>
      </c>
      <c r="C29" s="73">
        <f t="shared" si="8"/>
        <v>1440</v>
      </c>
      <c r="D29" s="227">
        <f>IF('Сравнение налоговой нагрузки'!D$5&lt;='Портрет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E29" s="227">
        <f>IF('Сравнение налоговой нагрузки'!E$5&lt;='Портрет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F29" s="227">
        <f>IF('Сравнение налоговой нагрузки'!F$5&lt;='Портрет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G29" s="227">
        <f>IF('Сравнение налоговой нагрузки'!G$5&lt;='Портрет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H29" s="227">
        <f>IF('Сравнение налоговой нагрузки'!H$5&lt;='Портрет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I29" s="227">
        <f>IF('Сравнение налоговой нагрузки'!I$5&lt;='Портрет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J29" s="227">
        <f>IF('Сравнение налоговой нагрузки'!J$5&lt;='Портрет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K29" s="227">
        <f>IF('Сравнение налоговой нагрузки'!K$5&lt;='Портрет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L29" s="227">
        <f>IF('Сравнение налоговой нагрузки'!L$5&lt;='Портрет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M29" s="227">
        <f>IF('Сравнение налоговой нагрузки'!M$5&lt;='Портрет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N29" s="227">
        <f>IF('Сравнение налоговой нагрузки'!N$5&lt;='Портрет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O29" s="227">
        <f>IF('Сравнение налоговой нагрузки'!O$5&lt;='Портрет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P29" s="227">
        <f>IF('Сравнение налоговой нагрузки'!P$5&lt;='Портрет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Q29" s="227">
        <f>IF('Сравнение налоговой нагрузки'!Q$5&lt;='Портрет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R29" s="227">
        <f>IF('Сравнение налоговой нагрузки'!R$5&lt;='Портрет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S29" s="227">
        <f>IF('Сравнение налоговой нагрузки'!S$5&lt;='Портрет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T29" s="227">
        <f>IF('Сравнение налоговой нагрузки'!T$5&lt;='Портрет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U29" s="227">
        <f>IF('Сравнение налоговой нагрузки'!U$5&lt;='Портрет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V29" s="227">
        <f>IF('Сравнение налоговой нагрузки'!V$5&lt;='Портрет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W29" s="227">
        <f>IF('Сравнение налоговой нагрузки'!W$5&lt;='Портрет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</row>
    <row r="30" spans="1:130" s="18" customFormat="1" outlineLevel="1" x14ac:dyDescent="0.45">
      <c r="B30" s="77" t="s">
        <v>144</v>
      </c>
      <c r="C30" s="74">
        <f t="shared" si="8"/>
        <v>0</v>
      </c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</row>
    <row r="31" spans="1:130" s="18" customFormat="1" x14ac:dyDescent="0.45">
      <c r="C31" s="7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130" x14ac:dyDescent="0.45">
      <c r="B32" s="318" t="str">
        <f>'Критерии реализации проектов'!B8</f>
        <v>Парк высоких технологий</v>
      </c>
      <c r="C32" s="316">
        <f t="shared" si="8"/>
        <v>7270.5247194741405</v>
      </c>
      <c r="D32" s="317">
        <f>D33+D36+D37+D38+D39+D40+D41+D44</f>
        <v>0</v>
      </c>
      <c r="E32" s="317">
        <f t="shared" ref="E32:W32" si="10">E33+E36+E37+E38+E39+E40+E41+E44</f>
        <v>0</v>
      </c>
      <c r="F32" s="317">
        <f t="shared" si="10"/>
        <v>403.91803997078546</v>
      </c>
      <c r="G32" s="317">
        <f t="shared" si="10"/>
        <v>403.91803997078546</v>
      </c>
      <c r="H32" s="317">
        <f t="shared" si="10"/>
        <v>403.91803997078546</v>
      </c>
      <c r="I32" s="317">
        <f t="shared" si="10"/>
        <v>403.91803997078546</v>
      </c>
      <c r="J32" s="317">
        <f t="shared" si="10"/>
        <v>403.91803997078546</v>
      </c>
      <c r="K32" s="317">
        <f t="shared" si="10"/>
        <v>403.91803997078546</v>
      </c>
      <c r="L32" s="317">
        <f t="shared" si="10"/>
        <v>403.91803997078546</v>
      </c>
      <c r="M32" s="317">
        <f t="shared" si="10"/>
        <v>403.91803997078546</v>
      </c>
      <c r="N32" s="317">
        <f t="shared" si="10"/>
        <v>403.91803997078546</v>
      </c>
      <c r="O32" s="317">
        <f t="shared" si="10"/>
        <v>403.91803997078546</v>
      </c>
      <c r="P32" s="317">
        <f t="shared" si="10"/>
        <v>403.91803997078546</v>
      </c>
      <c r="Q32" s="317">
        <f t="shared" si="10"/>
        <v>403.91803997078546</v>
      </c>
      <c r="R32" s="317">
        <f t="shared" si="10"/>
        <v>403.91803997078546</v>
      </c>
      <c r="S32" s="317">
        <f t="shared" si="10"/>
        <v>403.91803997078546</v>
      </c>
      <c r="T32" s="317">
        <f t="shared" si="10"/>
        <v>403.91803997078546</v>
      </c>
      <c r="U32" s="317">
        <f t="shared" si="10"/>
        <v>403.91803997078546</v>
      </c>
      <c r="V32" s="317">
        <f t="shared" si="10"/>
        <v>403.91803997078546</v>
      </c>
      <c r="W32" s="317">
        <f t="shared" si="10"/>
        <v>403.91803997078546</v>
      </c>
    </row>
    <row r="33" spans="1:130" s="1" customFormat="1" outlineLevel="1" x14ac:dyDescent="0.45">
      <c r="B33" s="12" t="s">
        <v>136</v>
      </c>
      <c r="C33" s="76">
        <f t="shared" si="8"/>
        <v>0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</row>
    <row r="34" spans="1:130" s="1" customFormat="1" outlineLevel="1" x14ac:dyDescent="0.45">
      <c r="B34" s="18" t="s">
        <v>141</v>
      </c>
      <c r="C34" s="76">
        <f t="shared" si="8"/>
        <v>0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</row>
    <row r="35" spans="1:130" s="1" customFormat="1" outlineLevel="1" x14ac:dyDescent="0.45">
      <c r="B35" s="18" t="s">
        <v>142</v>
      </c>
      <c r="C35" s="76">
        <f t="shared" si="8"/>
        <v>0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</row>
    <row r="36" spans="1:130" s="1" customFormat="1" outlineLevel="1" x14ac:dyDescent="0.45">
      <c r="B36" s="12" t="s">
        <v>137</v>
      </c>
      <c r="C36" s="76">
        <f t="shared" si="8"/>
        <v>0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</row>
    <row r="37" spans="1:130" s="1" customFormat="1" outlineLevel="1" x14ac:dyDescent="0.45">
      <c r="B37" s="12" t="s">
        <v>138</v>
      </c>
      <c r="C37" s="76">
        <f t="shared" si="8"/>
        <v>0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</row>
    <row r="38" spans="1:130" s="1" customFormat="1" outlineLevel="1" x14ac:dyDescent="0.45">
      <c r="B38" s="12" t="s">
        <v>146</v>
      </c>
      <c r="C38" s="158">
        <f t="shared" si="8"/>
        <v>219.87583825775184</v>
      </c>
      <c r="D38" s="230">
        <f>IF(AND(D5&lt;=3,D5&lt;='Портрет типового резидента'!$E$10),0,'Портрет типового резидента'!$E$48)</f>
        <v>0</v>
      </c>
      <c r="E38" s="230">
        <f>IF(AND(E5&lt;=3,E5&lt;='Портрет типового резидента'!$E$10),0,'Портрет типового резидента'!$E$48)</f>
        <v>0</v>
      </c>
      <c r="F38" s="230">
        <f>IF(AND(F5&lt;=3,F5&lt;='Портрет типового резидента'!$E$10),0,'Портрет типового резидента'!$E$48)</f>
        <v>12.215324347652876</v>
      </c>
      <c r="G38" s="230">
        <f>IF(AND(G5&lt;=3,G5&lt;='Портрет типового резидента'!$E$10),0,'Портрет типового резидента'!$E$48)</f>
        <v>12.215324347652876</v>
      </c>
      <c r="H38" s="230">
        <f>IF(AND(H5&lt;=3,H5&lt;='Портрет типового резидента'!$E$10),0,'Портрет типового резидента'!$E$48)</f>
        <v>12.215324347652876</v>
      </c>
      <c r="I38" s="230">
        <f>IF(AND(I5&lt;=3,I5&lt;='Портрет типового резидента'!$E$10),0,'Портрет типового резидента'!$E$48)</f>
        <v>12.215324347652876</v>
      </c>
      <c r="J38" s="230">
        <f>IF(AND(J5&lt;=3,J5&lt;='Портрет типового резидента'!$E$10),0,'Портрет типового резидента'!$E$48)</f>
        <v>12.215324347652876</v>
      </c>
      <c r="K38" s="230">
        <f>IF(AND(K5&lt;=3,K5&lt;='Портрет типового резидента'!$E$10),0,'Портрет типового резидента'!$E$48)</f>
        <v>12.215324347652876</v>
      </c>
      <c r="L38" s="230">
        <f>IF(AND(L5&lt;=3,L5&lt;='Портрет типового резидента'!$E$10),0,'Портрет типового резидента'!$E$48)</f>
        <v>12.215324347652876</v>
      </c>
      <c r="M38" s="230">
        <f>IF(AND(M5&lt;=3,M5&lt;='Портрет типового резидента'!$E$10),0,'Портрет типового резидента'!$E$48)</f>
        <v>12.215324347652876</v>
      </c>
      <c r="N38" s="230">
        <f>IF(AND(N5&lt;=3,N5&lt;='Портрет типового резидента'!$E$10),0,'Портрет типового резидента'!$E$48)</f>
        <v>12.215324347652876</v>
      </c>
      <c r="O38" s="230">
        <f>IF(AND(O5&lt;=3,O5&lt;='Портрет типового резидента'!$E$10),0,'Портрет типового резидента'!$E$48)</f>
        <v>12.215324347652876</v>
      </c>
      <c r="P38" s="230">
        <f>IF(AND(P5&lt;=3,P5&lt;='Портрет типового резидента'!$E$10),0,'Портрет типового резидента'!$E$48)</f>
        <v>12.215324347652876</v>
      </c>
      <c r="Q38" s="230">
        <f>IF(AND(Q5&lt;=3,Q5&lt;='Портрет типового резидента'!$E$10),0,'Портрет типового резидента'!$E$48)</f>
        <v>12.215324347652876</v>
      </c>
      <c r="R38" s="230">
        <f>IF(AND(R5&lt;=3,R5&lt;='Портрет типового резидента'!$E$10),0,'Портрет типового резидента'!$E$48)</f>
        <v>12.215324347652876</v>
      </c>
      <c r="S38" s="230">
        <f>IF(AND(S5&lt;=3,S5&lt;='Портрет типового резидента'!$E$10),0,'Портрет типового резидента'!$E$48)</f>
        <v>12.215324347652876</v>
      </c>
      <c r="T38" s="230">
        <f>IF(AND(T5&lt;=3,T5&lt;='Портрет типового резидента'!$E$10),0,'Портрет типового резидента'!$E$48)</f>
        <v>12.215324347652876</v>
      </c>
      <c r="U38" s="230">
        <f>IF(AND(U5&lt;=3,U5&lt;='Портрет типового резидента'!$E$10),0,'Портрет типового резидента'!$E$48)</f>
        <v>12.215324347652876</v>
      </c>
      <c r="V38" s="230">
        <f>IF(AND(V5&lt;=3,V5&lt;='Портрет типового резидента'!$E$10),0,'Портрет типового резидента'!$E$48)</f>
        <v>12.215324347652876</v>
      </c>
      <c r="W38" s="230">
        <f>IF(AND(W5&lt;=3,W5&lt;='Портрет типового резидента'!$E$10),0,'Портрет типового резидента'!$E$48)</f>
        <v>12.215324347652876</v>
      </c>
    </row>
    <row r="39" spans="1:130" s="1" customFormat="1" outlineLevel="1" x14ac:dyDescent="0.45">
      <c r="B39" s="12" t="s">
        <v>139</v>
      </c>
      <c r="C39" s="72">
        <f t="shared" si="8"/>
        <v>3367.8488812163864</v>
      </c>
      <c r="D39" s="230">
        <f>IF('Сравнение налоговой нагрузки'!D$5&lt;='Портрет типового резидента'!$E$10,0,'Портрет типового резидента'!$E$39*'Портрет типового резидента'!$N$3*34%*12/1000)</f>
        <v>0</v>
      </c>
      <c r="E39" s="230">
        <f>IF('Сравнение налоговой нагрузки'!E$5&lt;='Портрет типового резидента'!$E$10,0,'Портрет типового резидента'!$E$39*'Портрет типового резидента'!$N$3*34%*12/1000)</f>
        <v>0</v>
      </c>
      <c r="F39" s="230">
        <f>IF('Сравнение налоговой нагрузки'!F$5&lt;='Портрет типового резидента'!$E$10,0,'Портрет типового резидента'!$E$39*'Портрет типового резидента'!$N$3*34%*12/1000)</f>
        <v>187.10271562313258</v>
      </c>
      <c r="G39" s="230">
        <f>IF('Сравнение налоговой нагрузки'!G$5&lt;='Портрет типового резидента'!$E$10,0,'Портрет типового резидента'!$E$39*'Портрет типового резидента'!$N$3*34%*12/1000)</f>
        <v>187.10271562313258</v>
      </c>
      <c r="H39" s="230">
        <f>IF('Сравнение налоговой нагрузки'!H$5&lt;='Портрет типового резидента'!$E$10,0,'Портрет типового резидента'!$E$39*'Портрет типового резидента'!$N$3*34%*12/1000)</f>
        <v>187.10271562313258</v>
      </c>
      <c r="I39" s="230">
        <f>IF('Сравнение налоговой нагрузки'!I$5&lt;='Портрет типового резидента'!$E$10,0,'Портрет типового резидента'!$E$39*'Портрет типового резидента'!$N$3*34%*12/1000)</f>
        <v>187.10271562313258</v>
      </c>
      <c r="J39" s="230">
        <f>IF('Сравнение налоговой нагрузки'!J$5&lt;='Портрет типового резидента'!$E$10,0,'Портрет типового резидента'!$E$39*'Портрет типового резидента'!$N$3*34%*12/1000)</f>
        <v>187.10271562313258</v>
      </c>
      <c r="K39" s="230">
        <f>IF('Сравнение налоговой нагрузки'!K$5&lt;='Портрет типового резидента'!$E$10,0,'Портрет типового резидента'!$E$39*'Портрет типового резидента'!$N$3*34%*12/1000)</f>
        <v>187.10271562313258</v>
      </c>
      <c r="L39" s="230">
        <f>IF('Сравнение налоговой нагрузки'!L$5&lt;='Портрет типового резидента'!$E$10,0,'Портрет типового резидента'!$E$39*'Портрет типового резидента'!$N$3*34%*12/1000)</f>
        <v>187.10271562313258</v>
      </c>
      <c r="M39" s="230">
        <f>IF('Сравнение налоговой нагрузки'!M$5&lt;='Портрет типового резидента'!$E$10,0,'Портрет типового резидента'!$E$39*'Портрет типового резидента'!$N$3*34%*12/1000)</f>
        <v>187.10271562313258</v>
      </c>
      <c r="N39" s="230">
        <f>IF('Сравнение налоговой нагрузки'!N$5&lt;='Портрет типового резидента'!$E$10,0,'Портрет типового резидента'!$E$39*'Портрет типового резидента'!$N$3*34%*12/1000)</f>
        <v>187.10271562313258</v>
      </c>
      <c r="O39" s="230">
        <f>IF('Сравнение налоговой нагрузки'!O$5&lt;='Портрет типового резидента'!$E$10,0,'Портрет типового резидента'!$E$39*'Портрет типового резидента'!$N$3*34%*12/1000)</f>
        <v>187.10271562313258</v>
      </c>
      <c r="P39" s="230">
        <f>IF('Сравнение налоговой нагрузки'!P$5&lt;='Портрет типового резидента'!$E$10,0,'Портрет типового резидента'!$E$39*'Портрет типового резидента'!$N$3*34%*12/1000)</f>
        <v>187.10271562313258</v>
      </c>
      <c r="Q39" s="230">
        <f>IF('Сравнение налоговой нагрузки'!Q$5&lt;='Портрет типового резидента'!$E$10,0,'Портрет типового резидента'!$E$39*'Портрет типового резидента'!$N$3*34%*12/1000)</f>
        <v>187.10271562313258</v>
      </c>
      <c r="R39" s="230">
        <f>IF('Сравнение налоговой нагрузки'!R$5&lt;='Портрет типового резидента'!$E$10,0,'Портрет типового резидента'!$E$39*'Портрет типового резидента'!$N$3*34%*12/1000)</f>
        <v>187.10271562313258</v>
      </c>
      <c r="S39" s="230">
        <f>IF('Сравнение налоговой нагрузки'!S$5&lt;='Портрет типового резидента'!$E$10,0,'Портрет типового резидента'!$E$39*'Портрет типового резидента'!$N$3*34%*12/1000)</f>
        <v>187.10271562313258</v>
      </c>
      <c r="T39" s="230">
        <f>IF('Сравнение налоговой нагрузки'!T$5&lt;='Портрет типового резидента'!$E$10,0,'Портрет типового резидента'!$E$39*'Портрет типового резидента'!$N$3*34%*12/1000)</f>
        <v>187.10271562313258</v>
      </c>
      <c r="U39" s="230">
        <f>IF('Сравнение налоговой нагрузки'!U$5&lt;='Портрет типового резидента'!$E$10,0,'Портрет типового резидента'!$E$39*'Портрет типового резидента'!$N$3*34%*12/1000)</f>
        <v>187.10271562313258</v>
      </c>
      <c r="V39" s="230">
        <f>IF('Сравнение налоговой нагрузки'!V$5&lt;='Портрет типового резидента'!$E$10,0,'Портрет типового резидента'!$E$39*'Портрет типового резидента'!$N$3*34%*12/1000)</f>
        <v>187.10271562313258</v>
      </c>
      <c r="W39" s="230">
        <f>IF('Сравнение налоговой нагрузки'!W$5&lt;='Портрет типового резидента'!$E$10,0,'Портрет типового резидента'!$E$39*'Портрет типового резидента'!$N$3*34%*12/1000)</f>
        <v>187.10271562313258</v>
      </c>
    </row>
    <row r="40" spans="1:130" s="1" customFormat="1" outlineLevel="1" x14ac:dyDescent="0.45">
      <c r="B40" s="12" t="s">
        <v>140</v>
      </c>
      <c r="C40" s="72">
        <f t="shared" si="8"/>
        <v>982.8000000000003</v>
      </c>
      <c r="D40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40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40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40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40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40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40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40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40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40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40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40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40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40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40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40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40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40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40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40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</row>
    <row r="41" spans="1:130" s="1" customFormat="1" outlineLevel="1" x14ac:dyDescent="0.45">
      <c r="B41" s="12" t="s">
        <v>147</v>
      </c>
      <c r="C41" s="72">
        <f t="shared" si="8"/>
        <v>1800</v>
      </c>
      <c r="D41" s="230">
        <f>D42+D43</f>
        <v>0</v>
      </c>
      <c r="E41" s="230">
        <f t="shared" ref="E41:W41" si="11">E42+E43</f>
        <v>0</v>
      </c>
      <c r="F41" s="230">
        <f t="shared" si="11"/>
        <v>100</v>
      </c>
      <c r="G41" s="230">
        <f t="shared" si="11"/>
        <v>100</v>
      </c>
      <c r="H41" s="230">
        <f t="shared" si="11"/>
        <v>100</v>
      </c>
      <c r="I41" s="230">
        <f t="shared" si="11"/>
        <v>100</v>
      </c>
      <c r="J41" s="230">
        <f t="shared" si="11"/>
        <v>100</v>
      </c>
      <c r="K41" s="230">
        <f t="shared" si="11"/>
        <v>100</v>
      </c>
      <c r="L41" s="230">
        <f t="shared" si="11"/>
        <v>100</v>
      </c>
      <c r="M41" s="230">
        <f t="shared" si="11"/>
        <v>100</v>
      </c>
      <c r="N41" s="230">
        <f t="shared" si="11"/>
        <v>100</v>
      </c>
      <c r="O41" s="230">
        <f t="shared" si="11"/>
        <v>100</v>
      </c>
      <c r="P41" s="230">
        <f t="shared" si="11"/>
        <v>100</v>
      </c>
      <c r="Q41" s="230">
        <f t="shared" si="11"/>
        <v>100</v>
      </c>
      <c r="R41" s="230">
        <f t="shared" si="11"/>
        <v>100</v>
      </c>
      <c r="S41" s="230">
        <f t="shared" si="11"/>
        <v>100</v>
      </c>
      <c r="T41" s="230">
        <f t="shared" si="11"/>
        <v>100</v>
      </c>
      <c r="U41" s="230">
        <f t="shared" si="11"/>
        <v>100</v>
      </c>
      <c r="V41" s="230">
        <f t="shared" si="11"/>
        <v>100</v>
      </c>
      <c r="W41" s="230">
        <f t="shared" si="11"/>
        <v>100</v>
      </c>
    </row>
    <row r="42" spans="1:130" s="18" customFormat="1" outlineLevel="1" x14ac:dyDescent="0.45">
      <c r="B42" s="18" t="s">
        <v>143</v>
      </c>
      <c r="C42" s="73">
        <f t="shared" si="8"/>
        <v>1800</v>
      </c>
      <c r="D42" s="227">
        <f>IF('Сравнение налоговой нагрузки'!D$5&lt;='Портрет типового резидента'!$E$10,0,'Портрет типового резидента'!$E$50)</f>
        <v>0</v>
      </c>
      <c r="E42" s="227">
        <f>IF('Сравнение налоговой нагрузки'!E$5&lt;='Портрет типового резидента'!$E$10,0,'Портрет типового резидента'!$E$50)</f>
        <v>0</v>
      </c>
      <c r="F42" s="227">
        <f>IF('Сравнение налоговой нагрузки'!F$5&lt;='Портрет типового резидента'!$E$10,0,'Портрет типового резидента'!$E$50)</f>
        <v>100</v>
      </c>
      <c r="G42" s="227">
        <f>IF('Сравнение налоговой нагрузки'!G$5&lt;='Портрет типового резидента'!$E$10,0,'Портрет типового резидента'!$E$50)</f>
        <v>100</v>
      </c>
      <c r="H42" s="227">
        <f>IF('Сравнение налоговой нагрузки'!H$5&lt;='Портрет типового резидента'!$E$10,0,'Портрет типового резидента'!$E$50)</f>
        <v>100</v>
      </c>
      <c r="I42" s="227">
        <f>IF('Сравнение налоговой нагрузки'!I$5&lt;='Портрет типового резидента'!$E$10,0,'Портрет типового резидента'!$E$50)</f>
        <v>100</v>
      </c>
      <c r="J42" s="227">
        <f>IF('Сравнение налоговой нагрузки'!J$5&lt;='Портрет типового резидента'!$E$10,0,'Портрет типового резидента'!$E$50)</f>
        <v>100</v>
      </c>
      <c r="K42" s="227">
        <f>IF('Сравнение налоговой нагрузки'!K$5&lt;='Портрет типового резидента'!$E$10,0,'Портрет типового резидента'!$E$50)</f>
        <v>100</v>
      </c>
      <c r="L42" s="227">
        <f>IF('Сравнение налоговой нагрузки'!L$5&lt;='Портрет типового резидента'!$E$10,0,'Портрет типового резидента'!$E$50)</f>
        <v>100</v>
      </c>
      <c r="M42" s="227">
        <f>IF('Сравнение налоговой нагрузки'!M$5&lt;='Портрет типового резидента'!$E$10,0,'Портрет типового резидента'!$E$50)</f>
        <v>100</v>
      </c>
      <c r="N42" s="227">
        <f>IF('Сравнение налоговой нагрузки'!N$5&lt;='Портрет типового резидента'!$E$10,0,'Портрет типового резидента'!$E$50)</f>
        <v>100</v>
      </c>
      <c r="O42" s="227">
        <f>IF('Сравнение налоговой нагрузки'!O$5&lt;='Портрет типового резидента'!$E$10,0,'Портрет типового резидента'!$E$50)</f>
        <v>100</v>
      </c>
      <c r="P42" s="227">
        <f>IF('Сравнение налоговой нагрузки'!P$5&lt;='Портрет типового резидента'!$E$10,0,'Портрет типового резидента'!$E$50)</f>
        <v>100</v>
      </c>
      <c r="Q42" s="227">
        <f>IF('Сравнение налоговой нагрузки'!Q$5&lt;='Портрет типового резидента'!$E$10,0,'Портрет типового резидента'!$E$50)</f>
        <v>100</v>
      </c>
      <c r="R42" s="227">
        <f>IF('Сравнение налоговой нагрузки'!R$5&lt;='Портрет типового резидента'!$E$10,0,'Портрет типового резидента'!$E$50)</f>
        <v>100</v>
      </c>
      <c r="S42" s="227">
        <f>IF('Сравнение налоговой нагрузки'!S$5&lt;='Портрет типового резидента'!$E$10,0,'Портрет типового резидента'!$E$50)</f>
        <v>100</v>
      </c>
      <c r="T42" s="227">
        <f>IF('Сравнение налоговой нагрузки'!T$5&lt;='Портрет типового резидента'!$E$10,0,'Портрет типового резидента'!$E$50)</f>
        <v>100</v>
      </c>
      <c r="U42" s="227">
        <f>IF('Сравнение налоговой нагрузки'!U$5&lt;='Портрет типового резидента'!$E$10,0,'Портрет типового резидента'!$E$50)</f>
        <v>100</v>
      </c>
      <c r="V42" s="227">
        <f>IF('Сравнение налоговой нагрузки'!V$5&lt;='Портрет типового резидента'!$E$10,0,'Портрет типового резидента'!$E$50)</f>
        <v>100</v>
      </c>
      <c r="W42" s="227">
        <f>IF('Сравнение налоговой нагрузки'!W$5&lt;='Портрет типового резидента'!$E$10,0,'Портрет типового резидента'!$E$50)</f>
        <v>100</v>
      </c>
    </row>
    <row r="43" spans="1:130" s="18" customFormat="1" outlineLevel="1" x14ac:dyDescent="0.45">
      <c r="B43" s="18" t="s">
        <v>144</v>
      </c>
      <c r="C43" s="233">
        <f t="shared" si="8"/>
        <v>0</v>
      </c>
      <c r="D43" s="237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</row>
    <row r="44" spans="1:130" s="1" customFormat="1" outlineLevel="1" x14ac:dyDescent="0.45">
      <c r="B44" s="71" t="s">
        <v>145</v>
      </c>
      <c r="C44" s="234">
        <f t="shared" si="8"/>
        <v>900</v>
      </c>
      <c r="D44" s="238">
        <f>IF('Сравнение налоговой нагрузки'!D$5&lt;='Портрет типового резидента'!$E$10,0,'Портрет типового резидента'!$E$26*1%)</f>
        <v>0</v>
      </c>
      <c r="E44" s="236">
        <f>IF('Сравнение налоговой нагрузки'!E$5&lt;='Портрет типового резидента'!$E$10,0,'Портрет типового резидента'!$E$26*1%)</f>
        <v>0</v>
      </c>
      <c r="F44" s="236">
        <f>IF('Сравнение налоговой нагрузки'!F$5&lt;='Портрет типового резидента'!$E$10,0,'Портрет типового резидента'!$E$26*1%)</f>
        <v>50</v>
      </c>
      <c r="G44" s="236">
        <f>IF('Сравнение налоговой нагрузки'!G$5&lt;='Портрет типового резидента'!$E$10,0,'Портрет типового резидента'!$E$26*1%)</f>
        <v>50</v>
      </c>
      <c r="H44" s="236">
        <f>IF('Сравнение налоговой нагрузки'!H$5&lt;='Портрет типового резидента'!$E$10,0,'Портрет типового резидента'!$E$26*1%)</f>
        <v>50</v>
      </c>
      <c r="I44" s="236">
        <f>IF('Сравнение налоговой нагрузки'!I$5&lt;='Портрет типового резидента'!$E$10,0,'Портрет типового резидента'!$E$26*1%)</f>
        <v>50</v>
      </c>
      <c r="J44" s="236">
        <f>IF('Сравнение налоговой нагрузки'!J$5&lt;='Портрет типового резидента'!$E$10,0,'Портрет типового резидента'!$E$26*1%)</f>
        <v>50</v>
      </c>
      <c r="K44" s="236">
        <f>IF('Сравнение налоговой нагрузки'!K$5&lt;='Портрет типового резидента'!$E$10,0,'Портрет типового резидента'!$E$26*1%)</f>
        <v>50</v>
      </c>
      <c r="L44" s="236">
        <f>IF('Сравнение налоговой нагрузки'!L$5&lt;='Портрет типового резидента'!$E$10,0,'Портрет типового резидента'!$E$26*1%)</f>
        <v>50</v>
      </c>
      <c r="M44" s="236">
        <f>IF('Сравнение налоговой нагрузки'!M$5&lt;='Портрет типового резидента'!$E$10,0,'Портрет типового резидента'!$E$26*1%)</f>
        <v>50</v>
      </c>
      <c r="N44" s="236">
        <f>IF('Сравнение налоговой нагрузки'!N$5&lt;='Портрет типового резидента'!$E$10,0,'Портрет типового резидента'!$E$26*1%)</f>
        <v>50</v>
      </c>
      <c r="O44" s="236">
        <f>IF('Сравнение налоговой нагрузки'!O$5&lt;='Портрет типового резидента'!$E$10,0,'Портрет типового резидента'!$E$26*1%)</f>
        <v>50</v>
      </c>
      <c r="P44" s="236">
        <f>IF('Сравнение налоговой нагрузки'!P$5&lt;='Портрет типового резидента'!$E$10,0,'Портрет типового резидента'!$E$26*1%)</f>
        <v>50</v>
      </c>
      <c r="Q44" s="236">
        <f>IF('Сравнение налоговой нагрузки'!Q$5&lt;='Портрет типового резидента'!$E$10,0,'Портрет типового резидента'!$E$26*1%)</f>
        <v>50</v>
      </c>
      <c r="R44" s="236">
        <f>IF('Сравнение налоговой нагрузки'!R$5&lt;='Портрет типового резидента'!$E$10,0,'Портрет типового резидента'!$E$26*1%)</f>
        <v>50</v>
      </c>
      <c r="S44" s="236">
        <f>IF('Сравнение налоговой нагрузки'!S$5&lt;='Портрет типового резидента'!$E$10,0,'Портрет типового резидента'!$E$26*1%)</f>
        <v>50</v>
      </c>
      <c r="T44" s="236">
        <f>IF('Сравнение налоговой нагрузки'!T$5&lt;='Портрет типового резидента'!$E$10,0,'Портрет типового резидента'!$E$26*1%)</f>
        <v>50</v>
      </c>
      <c r="U44" s="236">
        <f>IF('Сравнение налоговой нагрузки'!U$5&lt;='Портрет типового резидента'!$E$10,0,'Портрет типового резидента'!$E$26*1%)</f>
        <v>50</v>
      </c>
      <c r="V44" s="236">
        <f>IF('Сравнение налоговой нагрузки'!V$5&lt;='Портрет типового резидента'!$E$10,0,'Портрет типового резидента'!$E$26*1%)</f>
        <v>50</v>
      </c>
      <c r="W44" s="236">
        <f>IF('Сравнение налоговой нагрузки'!W$5&lt;='Портрет типового резидента'!$E$10,0,'Портрет типового резидента'!$E$26*1%)</f>
        <v>50</v>
      </c>
    </row>
    <row r="45" spans="1:130" s="1" customFormat="1" x14ac:dyDescent="0.45">
      <c r="B45" s="71"/>
      <c r="C45" s="7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130" x14ac:dyDescent="0.45">
      <c r="B46" s="318" t="str">
        <f>'Критерии реализации проектов'!B11</f>
        <v>Свободная экономическая зона</v>
      </c>
      <c r="C46" s="316">
        <f>SUM(D46:W46)</f>
        <v>10534.694599606049</v>
      </c>
      <c r="D46" s="317">
        <f>D47+D50+D51+D52+D53+D54+D55</f>
        <v>473.95833333333331</v>
      </c>
      <c r="E46" s="317">
        <f t="shared" ref="E46:W46" si="12">E47+E50+E51+E52+E53+E54+E55</f>
        <v>473.95833333333331</v>
      </c>
      <c r="F46" s="317">
        <f t="shared" si="12"/>
        <v>532.59877405218776</v>
      </c>
      <c r="G46" s="317">
        <f t="shared" si="12"/>
        <v>532.59877405218776</v>
      </c>
      <c r="H46" s="317">
        <f t="shared" si="12"/>
        <v>532.59877405218776</v>
      </c>
      <c r="I46" s="317">
        <f t="shared" si="12"/>
        <v>532.59877405218776</v>
      </c>
      <c r="J46" s="317">
        <f t="shared" si="12"/>
        <v>532.59877405218776</v>
      </c>
      <c r="K46" s="317">
        <f t="shared" si="12"/>
        <v>532.59877405218776</v>
      </c>
      <c r="L46" s="317">
        <f t="shared" si="12"/>
        <v>532.59877405218776</v>
      </c>
      <c r="M46" s="317">
        <f t="shared" si="12"/>
        <v>532.59877405218776</v>
      </c>
      <c r="N46" s="317">
        <f t="shared" si="12"/>
        <v>532.59877405218776</v>
      </c>
      <c r="O46" s="317">
        <f t="shared" si="12"/>
        <v>532.59877405218776</v>
      </c>
      <c r="P46" s="317">
        <f t="shared" si="12"/>
        <v>532.59877405218776</v>
      </c>
      <c r="Q46" s="317">
        <f t="shared" si="12"/>
        <v>532.59877405218776</v>
      </c>
      <c r="R46" s="317">
        <f t="shared" si="12"/>
        <v>532.59877405218776</v>
      </c>
      <c r="S46" s="317">
        <f t="shared" si="12"/>
        <v>532.59877405218776</v>
      </c>
      <c r="T46" s="317">
        <f t="shared" si="12"/>
        <v>532.59877405218776</v>
      </c>
      <c r="U46" s="317">
        <f t="shared" si="12"/>
        <v>532.59877405218776</v>
      </c>
      <c r="V46" s="317">
        <f t="shared" si="12"/>
        <v>532.59877405218776</v>
      </c>
      <c r="W46" s="317">
        <f t="shared" si="12"/>
        <v>532.59877405218776</v>
      </c>
    </row>
    <row r="47" spans="1:130" s="70" customFormat="1" outlineLevel="1" x14ac:dyDescent="0.45">
      <c r="A47" s="12"/>
      <c r="B47" s="12" t="s">
        <v>136</v>
      </c>
      <c r="C47" s="72">
        <f t="shared" ref="C47:C57" si="13">SUM(D47:W47)</f>
        <v>3421.6666666666665</v>
      </c>
      <c r="D47" s="162">
        <f>D48+D49</f>
        <v>270.83333333333331</v>
      </c>
      <c r="E47" s="162">
        <f t="shared" ref="E47:W47" si="14">E48+E49</f>
        <v>270.83333333333331</v>
      </c>
      <c r="F47" s="162">
        <f t="shared" si="14"/>
        <v>160</v>
      </c>
      <c r="G47" s="162">
        <f t="shared" si="14"/>
        <v>160</v>
      </c>
      <c r="H47" s="162">
        <f t="shared" si="14"/>
        <v>160</v>
      </c>
      <c r="I47" s="162">
        <f t="shared" si="14"/>
        <v>160</v>
      </c>
      <c r="J47" s="162">
        <f t="shared" si="14"/>
        <v>160</v>
      </c>
      <c r="K47" s="162">
        <f t="shared" si="14"/>
        <v>160</v>
      </c>
      <c r="L47" s="162">
        <f t="shared" si="14"/>
        <v>160</v>
      </c>
      <c r="M47" s="162">
        <f t="shared" si="14"/>
        <v>160</v>
      </c>
      <c r="N47" s="162">
        <f t="shared" si="14"/>
        <v>160</v>
      </c>
      <c r="O47" s="162">
        <f t="shared" si="14"/>
        <v>160</v>
      </c>
      <c r="P47" s="162">
        <f t="shared" si="14"/>
        <v>160</v>
      </c>
      <c r="Q47" s="162">
        <f t="shared" si="14"/>
        <v>160</v>
      </c>
      <c r="R47" s="162">
        <f t="shared" si="14"/>
        <v>160</v>
      </c>
      <c r="S47" s="162">
        <f t="shared" si="14"/>
        <v>160</v>
      </c>
      <c r="T47" s="162">
        <f t="shared" si="14"/>
        <v>160</v>
      </c>
      <c r="U47" s="162">
        <f t="shared" si="14"/>
        <v>160</v>
      </c>
      <c r="V47" s="162">
        <f t="shared" si="14"/>
        <v>160</v>
      </c>
      <c r="W47" s="162">
        <f t="shared" si="14"/>
        <v>160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</row>
    <row r="48" spans="1:130" s="69" customFormat="1" outlineLevel="1" x14ac:dyDescent="0.45">
      <c r="A48" s="18"/>
      <c r="B48" s="18" t="s">
        <v>141</v>
      </c>
      <c r="C48" s="73">
        <f t="shared" si="13"/>
        <v>2880</v>
      </c>
      <c r="D48" s="227">
        <f>IF('Сравнение налоговой нагрузки'!D$5&lt;='Портрет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E48" s="227">
        <f>IF('Сравнение налоговой нагрузки'!E$5&lt;='Портрет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F48" s="227">
        <f>IF('Сравнение налоговой нагрузки'!F$5&lt;='Портрет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G48" s="227">
        <f>IF('Сравнение налоговой нагрузки'!G$5&lt;='Портрет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H48" s="227">
        <f>IF('Сравнение налоговой нагрузки'!H$5&lt;='Портрет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I48" s="227">
        <f>IF('Сравнение налоговой нагрузки'!I$5&lt;='Портрет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J48" s="227">
        <f>IF('Сравнение налоговой нагрузки'!J$5&lt;='Портрет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K48" s="227">
        <f>IF('Сравнение налоговой нагрузки'!K$5&lt;='Портрет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L48" s="227">
        <f>IF('Сравнение налоговой нагрузки'!L$5&lt;='Портрет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M48" s="227">
        <f>IF('Сравнение налоговой нагрузки'!M$5&lt;='Портрет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N48" s="227">
        <f>IF('Сравнение налоговой нагрузки'!N$5&lt;='Портрет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O48" s="227">
        <f>IF('Сравнение налоговой нагрузки'!O$5&lt;='Портрет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P48" s="227">
        <f>IF('Сравнение налоговой нагрузки'!P$5&lt;='Портрет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Q48" s="227">
        <f>IF('Сравнение налоговой нагрузки'!Q$5&lt;='Портрет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R48" s="227">
        <f>IF('Сравнение налоговой нагрузки'!R$5&lt;='Портрет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S48" s="227">
        <f>IF('Сравнение налоговой нагрузки'!S$5&lt;='Портрет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T48" s="227">
        <f>IF('Сравнение налоговой нагрузки'!T$5&lt;='Портрет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U48" s="227">
        <f>IF('Сравнение налоговой нагрузки'!U$5&lt;='Портрет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V48" s="227">
        <f>IF('Сравнение налоговой нагрузки'!V$5&lt;='Портрет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W48" s="227">
        <f>IF('Сравнение налоговой нагрузки'!W$5&lt;='Портрет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</row>
    <row r="49" spans="1:130" s="69" customFormat="1" outlineLevel="1" x14ac:dyDescent="0.45">
      <c r="A49" s="18"/>
      <c r="B49" s="18" t="s">
        <v>142</v>
      </c>
      <c r="C49" s="73">
        <f t="shared" si="13"/>
        <v>541.66666666666663</v>
      </c>
      <c r="D49" s="227">
        <f>IF('Сравнение налоговой нагрузки'!D$5&lt;='Портрет типового резидента'!$E$10,'Портрет типового резидента'!$E$24*20/120/'Портрет типового резидента'!$E$10,0)</f>
        <v>270.83333333333331</v>
      </c>
      <c r="E49" s="227">
        <f>IF('Сравнение налоговой нагрузки'!E$5&lt;='Портрет типового резидента'!$E$10,'Портрет типового резидента'!$E$24*20/120/'Портрет типового резидента'!$E$10,0)</f>
        <v>270.83333333333331</v>
      </c>
      <c r="F49" s="227">
        <f>IF('Сравнение налоговой нагрузки'!F$5&lt;='Портрет типового резидента'!$E$10,'Портрет типового резидента'!$E$24*20/120/'Портрет типового резидента'!$E$10,0)</f>
        <v>0</v>
      </c>
      <c r="G49" s="227">
        <f>IF('Сравнение налоговой нагрузки'!G$5&lt;='Портрет типового резидента'!$E$10,'Портрет типового резидента'!$E$24*20/120/'Портрет типового резидента'!$E$10,0)</f>
        <v>0</v>
      </c>
      <c r="H49" s="227">
        <f>IF('Сравнение налоговой нагрузки'!H$5&lt;='Портрет типового резидента'!$E$10,'Портрет типового резидента'!$E$24*20/120/'Портрет типового резидента'!$E$10,0)</f>
        <v>0</v>
      </c>
      <c r="I49" s="227">
        <f>IF('Сравнение налоговой нагрузки'!I$5&lt;='Портрет типового резидента'!$E$10,'Портрет типового резидента'!$E$24*20/120/'Портрет типового резидента'!$E$10,0)</f>
        <v>0</v>
      </c>
      <c r="J49" s="227">
        <f>IF('Сравнение налоговой нагрузки'!J$5&lt;='Портрет типового резидента'!$E$10,'Портрет типового резидента'!$E$24*20/120/'Портрет типового резидента'!$E$10,0)</f>
        <v>0</v>
      </c>
      <c r="K49" s="227">
        <f>IF('Сравнение налоговой нагрузки'!K$5&lt;='Портрет типового резидента'!$E$10,'Портрет типового резидента'!$E$24*20/120/'Портрет типового резидента'!$E$10,0)</f>
        <v>0</v>
      </c>
      <c r="L49" s="227">
        <f>IF('Сравнение налоговой нагрузки'!L$5&lt;='Портрет типового резидента'!$E$10,'Портрет типового резидента'!$E$24*20/120/'Портрет типового резидента'!$E$10,0)</f>
        <v>0</v>
      </c>
      <c r="M49" s="227">
        <f>IF('Сравнение налоговой нагрузки'!M$5&lt;='Портрет типового резидента'!$E$10,'Портрет типового резидента'!$E$24*20/120/'Портрет типового резидента'!$E$10,0)</f>
        <v>0</v>
      </c>
      <c r="N49" s="227">
        <f>IF('Сравнение налоговой нагрузки'!N$5&lt;='Портрет типового резидента'!$E$10,'Портрет типового резидента'!$E$24*20/120/'Портрет типового резидента'!$E$10,0)</f>
        <v>0</v>
      </c>
      <c r="O49" s="227">
        <f>IF('Сравнение налоговой нагрузки'!O$5&lt;='Портрет типового резидента'!$E$10,'Портрет типового резидента'!$E$24*20/120/'Портрет типового резидента'!$E$10,0)</f>
        <v>0</v>
      </c>
      <c r="P49" s="227">
        <f>IF('Сравнение налоговой нагрузки'!P$5&lt;='Портрет типового резидента'!$E$10,'Портрет типового резидента'!$E$24*20/120/'Портрет типового резидента'!$E$10,0)</f>
        <v>0</v>
      </c>
      <c r="Q49" s="227">
        <f>IF('Сравнение налоговой нагрузки'!Q$5&lt;='Портрет типового резидента'!$E$10,'Портрет типового резидента'!$E$24*20/120/'Портрет типового резидента'!$E$10,0)</f>
        <v>0</v>
      </c>
      <c r="R49" s="227">
        <f>IF('Сравнение налоговой нагрузки'!R$5&lt;='Портрет типового резидента'!$E$10,'Портрет типового резидента'!$E$24*20/120/'Портрет типового резидента'!$E$10,0)</f>
        <v>0</v>
      </c>
      <c r="S49" s="227">
        <f>IF('Сравнение налоговой нагрузки'!S$5&lt;='Портрет типового резидента'!$E$10,'Портрет типового резидента'!$E$24*20/120/'Портрет типового резидента'!$E$10,0)</f>
        <v>0</v>
      </c>
      <c r="T49" s="227">
        <f>IF('Сравнение налоговой нагрузки'!T$5&lt;='Портрет типового резидента'!$E$10,'Портрет типового резидента'!$E$24*20/120/'Портрет типового резидента'!$E$10,0)</f>
        <v>0</v>
      </c>
      <c r="U49" s="227">
        <f>IF('Сравнение налоговой нагрузки'!U$5&lt;='Портрет типового резидента'!$E$10,'Портрет типового резидента'!$E$24*20/120/'Портрет типового резидента'!$E$10,0)</f>
        <v>0</v>
      </c>
      <c r="V49" s="227">
        <f>IF('Сравнение налоговой нагрузки'!V$5&lt;='Портрет типового резидента'!$E$10,'Портрет типового резидента'!$E$24*20/120/'Портрет типового резидента'!$E$10,0)</f>
        <v>0</v>
      </c>
      <c r="W49" s="227">
        <f>IF('Сравнение налоговой нагрузки'!W$5&lt;='Портрет типового резидента'!$E$10,'Портрет типового резидента'!$E$24*20/120/'Портрет типового резидента'!$E$10,0)</f>
        <v>0</v>
      </c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</row>
    <row r="50" spans="1:130" s="70" customFormat="1" outlineLevel="1" x14ac:dyDescent="0.45">
      <c r="A50" s="12"/>
      <c r="B50" s="12" t="s">
        <v>137</v>
      </c>
      <c r="C50" s="72">
        <f t="shared" si="13"/>
        <v>1713.5779329393793</v>
      </c>
      <c r="D50" s="230">
        <f>IF('Сравнение налоговой нагрузки'!D$5&lt;='Портрет типового резидента'!$E$10,0,'Портрет типового резидента'!$E$62/'Портрет типового резидента'!$E$26*'Портрет типового резидента'!$E$28)</f>
        <v>0</v>
      </c>
      <c r="E50" s="230">
        <f>IF('Сравнение налоговой нагрузки'!E$5&lt;='Портрет типового резидента'!$E$10,0,'Портрет типового резидента'!$E$62/'Портрет типового резидента'!$E$26*'Портрет типового резидента'!$E$28)</f>
        <v>0</v>
      </c>
      <c r="F50" s="230">
        <f>IF('Сравнение налоговой нагрузки'!F$5&lt;='Портрет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G50" s="230">
        <f>IF('Сравнение налоговой нагрузки'!G$5&lt;='Портрет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H50" s="230">
        <f>IF('Сравнение налоговой нагрузки'!H$5&lt;='Портрет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I50" s="230">
        <f>IF('Сравнение налоговой нагрузки'!I$5&lt;='Портрет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J50" s="230">
        <f>IF('Сравнение налоговой нагрузки'!J$5&lt;='Портрет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K50" s="230">
        <f>IF('Сравнение налоговой нагрузки'!K$5&lt;='Портрет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L50" s="230">
        <f>IF('Сравнение налоговой нагрузки'!L$5&lt;='Портрет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M50" s="230">
        <f>IF('Сравнение налоговой нагрузки'!M$5&lt;='Портрет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N50" s="230">
        <f>IF('Сравнение налоговой нагрузки'!N$5&lt;='Портрет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O50" s="230">
        <f>IF('Сравнение налоговой нагрузки'!O$5&lt;='Портрет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P50" s="230">
        <f>IF('Сравнение налоговой нагрузки'!P$5&lt;='Портрет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Q50" s="230">
        <f>IF('Сравнение налоговой нагрузки'!Q$5&lt;='Портрет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R50" s="230">
        <f>IF('Сравнение налоговой нагрузки'!R$5&lt;='Портрет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S50" s="230">
        <f>IF('Сравнение налоговой нагрузки'!S$5&lt;='Портрет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T50" s="230">
        <f>IF('Сравнение налоговой нагрузки'!T$5&lt;='Портрет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U50" s="230">
        <f>IF('Сравнение налоговой нагрузки'!U$5&lt;='Портрет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V50" s="230">
        <f>IF('Сравнение налоговой нагрузки'!V$5&lt;='Портрет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W50" s="230">
        <f>IF('Сравнение налоговой нагрузки'!W$5&lt;='Портрет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</row>
    <row r="51" spans="1:130" s="70" customFormat="1" outlineLevel="1" x14ac:dyDescent="0.45">
      <c r="A51" s="12"/>
      <c r="B51" s="12" t="s">
        <v>138</v>
      </c>
      <c r="C51" s="72">
        <f t="shared" si="13"/>
        <v>0</v>
      </c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</row>
    <row r="52" spans="1:130" s="70" customFormat="1" outlineLevel="1" x14ac:dyDescent="0.45">
      <c r="A52" s="12"/>
      <c r="B52" s="12" t="s">
        <v>146</v>
      </c>
      <c r="C52" s="155">
        <f t="shared" si="13"/>
        <v>0</v>
      </c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</row>
    <row r="53" spans="1:130" s="70" customFormat="1" outlineLevel="1" x14ac:dyDescent="0.45">
      <c r="A53" s="12"/>
      <c r="B53" s="12" t="s">
        <v>139</v>
      </c>
      <c r="C53" s="72">
        <f t="shared" si="13"/>
        <v>2570.4</v>
      </c>
      <c r="D53" s="230">
        <f>IF('Сравнение налоговой нагрузки'!D$5&lt;='Портрет типового резидента'!$E$10,0,'Портрет типового резидента'!$E$41)</f>
        <v>0</v>
      </c>
      <c r="E53" s="230">
        <f>IF('Сравнение налоговой нагрузки'!E$5&lt;='Портрет типового резидента'!$E$10,0,'Портрет типового резидента'!$E$41)</f>
        <v>0</v>
      </c>
      <c r="F53" s="230">
        <f>IF('Сравнение налоговой нагрузки'!F$5&lt;='Портрет типового резидента'!$E$10,0,'Портрет типового резидента'!$E$41)</f>
        <v>142.80000000000001</v>
      </c>
      <c r="G53" s="230">
        <f>IF('Сравнение налоговой нагрузки'!G$5&lt;='Портрет типового резидента'!$E$10,0,'Портрет типового резидента'!$E$41)</f>
        <v>142.80000000000001</v>
      </c>
      <c r="H53" s="230">
        <f>IF('Сравнение налоговой нагрузки'!H$5&lt;='Портрет типового резидента'!$E$10,0,'Портрет типового резидента'!$E$41)</f>
        <v>142.80000000000001</v>
      </c>
      <c r="I53" s="230">
        <f>IF('Сравнение налоговой нагрузки'!I$5&lt;='Портрет типового резидента'!$E$10,0,'Портрет типового резидента'!$E$41)</f>
        <v>142.80000000000001</v>
      </c>
      <c r="J53" s="230">
        <f>IF('Сравнение налоговой нагрузки'!J$5&lt;='Портрет типового резидента'!$E$10,0,'Портрет типового резидента'!$E$41)</f>
        <v>142.80000000000001</v>
      </c>
      <c r="K53" s="230">
        <f>IF('Сравнение налоговой нагрузки'!K$5&lt;='Портрет типового резидента'!$E$10,0,'Портрет типового резидента'!$E$41)</f>
        <v>142.80000000000001</v>
      </c>
      <c r="L53" s="230">
        <f>IF('Сравнение налоговой нагрузки'!L$5&lt;='Портрет типового резидента'!$E$10,0,'Портрет типового резидента'!$E$41)</f>
        <v>142.80000000000001</v>
      </c>
      <c r="M53" s="230">
        <f>IF('Сравнение налоговой нагрузки'!M$5&lt;='Портрет типового резидента'!$E$10,0,'Портрет типового резидента'!$E$41)</f>
        <v>142.80000000000001</v>
      </c>
      <c r="N53" s="230">
        <f>IF('Сравнение налоговой нагрузки'!N$5&lt;='Портрет типового резидента'!$E$10,0,'Портрет типового резидента'!$E$41)</f>
        <v>142.80000000000001</v>
      </c>
      <c r="O53" s="230">
        <f>IF('Сравнение налоговой нагрузки'!O$5&lt;='Портрет типового резидента'!$E$10,0,'Портрет типового резидента'!$E$41)</f>
        <v>142.80000000000001</v>
      </c>
      <c r="P53" s="230">
        <f>IF('Сравнение налоговой нагрузки'!P$5&lt;='Портрет типового резидента'!$E$10,0,'Портрет типового резидента'!$E$41)</f>
        <v>142.80000000000001</v>
      </c>
      <c r="Q53" s="230">
        <f>IF('Сравнение налоговой нагрузки'!Q$5&lt;='Портрет типового резидента'!$E$10,0,'Портрет типового резидента'!$E$41)</f>
        <v>142.80000000000001</v>
      </c>
      <c r="R53" s="230">
        <f>IF('Сравнение налоговой нагрузки'!R$5&lt;='Портрет типового резидента'!$E$10,0,'Портрет типового резидента'!$E$41)</f>
        <v>142.80000000000001</v>
      </c>
      <c r="S53" s="230">
        <f>IF('Сравнение налоговой нагрузки'!S$5&lt;='Портрет типового резидента'!$E$10,0,'Портрет типового резидента'!$E$41)</f>
        <v>142.80000000000001</v>
      </c>
      <c r="T53" s="230">
        <f>IF('Сравнение налоговой нагрузки'!T$5&lt;='Портрет типового резидента'!$E$10,0,'Портрет типового резидента'!$E$41)</f>
        <v>142.80000000000001</v>
      </c>
      <c r="U53" s="230">
        <f>IF('Сравнение налоговой нагрузки'!U$5&lt;='Портрет типового резидента'!$E$10,0,'Портрет типового резидента'!$E$41)</f>
        <v>142.80000000000001</v>
      </c>
      <c r="V53" s="230">
        <f>IF('Сравнение налоговой нагрузки'!V$5&lt;='Портрет типового резидента'!$E$10,0,'Портрет типового резидента'!$E$41)</f>
        <v>142.80000000000001</v>
      </c>
      <c r="W53" s="230">
        <f>IF('Сравнение налоговой нагрузки'!W$5&lt;='Портрет типового резидента'!$E$10,0,'Портрет типового резидента'!$E$41)</f>
        <v>142.80000000000001</v>
      </c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</row>
    <row r="54" spans="1:130" s="70" customFormat="1" outlineLevel="1" x14ac:dyDescent="0.45">
      <c r="A54" s="12"/>
      <c r="B54" s="12" t="s">
        <v>140</v>
      </c>
      <c r="C54" s="72">
        <f t="shared" si="13"/>
        <v>982.8000000000003</v>
      </c>
      <c r="D54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54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54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54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54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54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54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54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54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54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54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54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54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54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54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54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54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54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54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54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</row>
    <row r="55" spans="1:130" s="70" customFormat="1" outlineLevel="1" x14ac:dyDescent="0.45">
      <c r="A55" s="12"/>
      <c r="B55" s="12" t="s">
        <v>147</v>
      </c>
      <c r="C55" s="72">
        <f t="shared" si="13"/>
        <v>1846.25</v>
      </c>
      <c r="D55" s="162">
        <f>D56+D57</f>
        <v>203.125</v>
      </c>
      <c r="E55" s="162">
        <f t="shared" ref="E55:W55" si="15">E56+E57</f>
        <v>203.125</v>
      </c>
      <c r="F55" s="162">
        <f t="shared" si="15"/>
        <v>80</v>
      </c>
      <c r="G55" s="162">
        <f t="shared" si="15"/>
        <v>80</v>
      </c>
      <c r="H55" s="162">
        <f t="shared" si="15"/>
        <v>80</v>
      </c>
      <c r="I55" s="162">
        <f t="shared" si="15"/>
        <v>80</v>
      </c>
      <c r="J55" s="162">
        <f t="shared" si="15"/>
        <v>80</v>
      </c>
      <c r="K55" s="162">
        <f t="shared" si="15"/>
        <v>80</v>
      </c>
      <c r="L55" s="162">
        <f t="shared" si="15"/>
        <v>80</v>
      </c>
      <c r="M55" s="162">
        <f t="shared" si="15"/>
        <v>80</v>
      </c>
      <c r="N55" s="162">
        <f t="shared" si="15"/>
        <v>80</v>
      </c>
      <c r="O55" s="162">
        <f t="shared" si="15"/>
        <v>80</v>
      </c>
      <c r="P55" s="162">
        <f t="shared" si="15"/>
        <v>80</v>
      </c>
      <c r="Q55" s="162">
        <f t="shared" si="15"/>
        <v>80</v>
      </c>
      <c r="R55" s="162">
        <f t="shared" si="15"/>
        <v>80</v>
      </c>
      <c r="S55" s="162">
        <f t="shared" si="15"/>
        <v>80</v>
      </c>
      <c r="T55" s="162">
        <f t="shared" si="15"/>
        <v>80</v>
      </c>
      <c r="U55" s="162">
        <f t="shared" si="15"/>
        <v>80</v>
      </c>
      <c r="V55" s="162">
        <f t="shared" si="15"/>
        <v>80</v>
      </c>
      <c r="W55" s="162">
        <f t="shared" si="15"/>
        <v>80</v>
      </c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</row>
    <row r="56" spans="1:130" s="69" customFormat="1" outlineLevel="1" x14ac:dyDescent="0.45">
      <c r="A56" s="18"/>
      <c r="B56" s="18" t="s">
        <v>143</v>
      </c>
      <c r="C56" s="73">
        <f t="shared" si="13"/>
        <v>1440</v>
      </c>
      <c r="D56" s="227">
        <f>IF('Сравнение налоговой нагрузки'!D$5&lt;='Портрет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E56" s="227">
        <f>IF('Сравнение налоговой нагрузки'!E$5&lt;='Портрет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F56" s="227">
        <f>IF('Сравнение налоговой нагрузки'!F$5&lt;='Портрет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G56" s="227">
        <f>IF('Сравнение налоговой нагрузки'!G$5&lt;='Портрет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H56" s="227">
        <f>IF('Сравнение налоговой нагрузки'!H$5&lt;='Портрет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I56" s="227">
        <f>IF('Сравнение налоговой нагрузки'!I$5&lt;='Портрет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J56" s="227">
        <f>IF('Сравнение налоговой нагрузки'!J$5&lt;='Портрет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K56" s="227">
        <f>IF('Сравнение налоговой нагрузки'!K$5&lt;='Портрет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L56" s="227">
        <f>IF('Сравнение налоговой нагрузки'!L$5&lt;='Портрет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M56" s="227">
        <f>IF('Сравнение налоговой нагрузки'!M$5&lt;='Портрет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N56" s="227">
        <f>IF('Сравнение налоговой нагрузки'!N$5&lt;='Портрет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O56" s="227">
        <f>IF('Сравнение налоговой нагрузки'!O$5&lt;='Портрет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P56" s="227">
        <f>IF('Сравнение налоговой нагрузки'!P$5&lt;='Портрет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Q56" s="227">
        <f>IF('Сравнение налоговой нагрузки'!Q$5&lt;='Портрет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R56" s="227">
        <f>IF('Сравнение налоговой нагрузки'!R$5&lt;='Портрет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S56" s="227">
        <f>IF('Сравнение налоговой нагрузки'!S$5&lt;='Портрет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T56" s="227">
        <f>IF('Сравнение налоговой нагрузки'!T$5&lt;='Портрет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U56" s="227">
        <f>IF('Сравнение налоговой нагрузки'!U$5&lt;='Портрет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V56" s="227">
        <f>IF('Сравнение налоговой нагрузки'!V$5&lt;='Портрет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W56" s="227">
        <f>IF('Сравнение налоговой нагрузки'!W$5&lt;='Портрет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</row>
    <row r="57" spans="1:130" s="69" customFormat="1" outlineLevel="1" x14ac:dyDescent="0.45">
      <c r="A57" s="18"/>
      <c r="B57" s="77" t="s">
        <v>144</v>
      </c>
      <c r="C57" s="74">
        <f t="shared" si="13"/>
        <v>406.25</v>
      </c>
      <c r="D57" s="232">
        <f>IF('Сравнение налоговой нагрузки'!D$5&lt;='Портрет типового резидента'!$E$10,'Портрет типового резидента'!$E$24/1.2*15%/'Портрет типового резидента'!$E$10,0)</f>
        <v>203.125</v>
      </c>
      <c r="E57" s="232">
        <f>IF('Сравнение налоговой нагрузки'!E$5&lt;='Портрет типового резидента'!$E$10,'Портрет типового резидента'!$E$24/1.2*15%/'Портрет типового резидента'!$E$10,0)</f>
        <v>203.125</v>
      </c>
      <c r="F57" s="232">
        <f>IF('Сравнение налоговой нагрузки'!F$5&lt;='Портрет типового резидента'!$E$10,'Портрет типового резидента'!$E$24/1.2*15%/'Портрет типового резидента'!$E$10,0)</f>
        <v>0</v>
      </c>
      <c r="G57" s="232">
        <f>IF('Сравнение налоговой нагрузки'!G$5&lt;='Портрет типового резидента'!$E$10,'Портрет типового резидента'!$E$24/1.2*15%/'Портрет типового резидента'!$E$10,0)</f>
        <v>0</v>
      </c>
      <c r="H57" s="232">
        <f>IF('Сравнение налоговой нагрузки'!H$5&lt;='Портрет типового резидента'!$E$10,'Портрет типового резидента'!$E$24/1.2*15%/'Портрет типового резидента'!$E$10,0)</f>
        <v>0</v>
      </c>
      <c r="I57" s="232">
        <f>IF('Сравнение налоговой нагрузки'!I$5&lt;='Портрет типового резидента'!$E$10,'Портрет типового резидента'!$E$24/1.2*15%/'Портрет типового резидента'!$E$10,0)</f>
        <v>0</v>
      </c>
      <c r="J57" s="232">
        <f>IF('Сравнение налоговой нагрузки'!J$5&lt;='Портрет типового резидента'!$E$10,'Портрет типового резидента'!$E$24/1.2*15%/'Портрет типового резидента'!$E$10,0)</f>
        <v>0</v>
      </c>
      <c r="K57" s="232">
        <f>IF('Сравнение налоговой нагрузки'!K$5&lt;='Портрет типового резидента'!$E$10,'Портрет типового резидента'!$E$24/1.2*15%/'Портрет типового резидента'!$E$10,0)</f>
        <v>0</v>
      </c>
      <c r="L57" s="232">
        <f>IF('Сравнение налоговой нагрузки'!L$5&lt;='Портрет типового резидента'!$E$10,'Портрет типового резидента'!$E$24/1.2*15%/'Портрет типового резидента'!$E$10,0)</f>
        <v>0</v>
      </c>
      <c r="M57" s="232">
        <f>IF('Сравнение налоговой нагрузки'!M$5&lt;='Портрет типового резидента'!$E$10,'Портрет типового резидента'!$E$24/1.2*15%/'Портрет типового резидента'!$E$10,0)</f>
        <v>0</v>
      </c>
      <c r="N57" s="232">
        <f>IF('Сравнение налоговой нагрузки'!N$5&lt;='Портрет типового резидента'!$E$10,'Портрет типового резидента'!$E$24/1.2*15%/'Портрет типового резидента'!$E$10,0)</f>
        <v>0</v>
      </c>
      <c r="O57" s="232">
        <f>IF('Сравнение налоговой нагрузки'!O$5&lt;='Портрет типового резидента'!$E$10,'Портрет типового резидента'!$E$24/1.2*15%/'Портрет типового резидента'!$E$10,0)</f>
        <v>0</v>
      </c>
      <c r="P57" s="232">
        <f>IF('Сравнение налоговой нагрузки'!P$5&lt;='Портрет типового резидента'!$E$10,'Портрет типового резидента'!$E$24/1.2*15%/'Портрет типового резидента'!$E$10,0)</f>
        <v>0</v>
      </c>
      <c r="Q57" s="232">
        <f>IF('Сравнение налоговой нагрузки'!Q$5&lt;='Портрет типового резидента'!$E$10,'Портрет типового резидента'!$E$24/1.2*15%/'Портрет типового резидента'!$E$10,0)</f>
        <v>0</v>
      </c>
      <c r="R57" s="232">
        <f>IF('Сравнение налоговой нагрузки'!R$5&lt;='Портрет типового резидента'!$E$10,'Портрет типового резидента'!$E$24/1.2*15%/'Портрет типового резидента'!$E$10,0)</f>
        <v>0</v>
      </c>
      <c r="S57" s="232">
        <f>IF('Сравнение налоговой нагрузки'!S$5&lt;='Портрет типового резидента'!$E$10,'Портрет типового резидента'!$E$24/1.2*15%/'Портрет типового резидента'!$E$10,0)</f>
        <v>0</v>
      </c>
      <c r="T57" s="232">
        <f>IF('Сравнение налоговой нагрузки'!T$5&lt;='Портрет типового резидента'!$E$10,'Портрет типового резидента'!$E$24/1.2*15%/'Портрет типового резидента'!$E$10,0)</f>
        <v>0</v>
      </c>
      <c r="U57" s="232">
        <f>IF('Сравнение налоговой нагрузки'!U$5&lt;='Портрет типового резидента'!$E$10,'Портрет типового резидента'!$E$24/1.2*15%/'Портрет типового резидента'!$E$10,0)</f>
        <v>0</v>
      </c>
      <c r="V57" s="232">
        <f>IF('Сравнение налоговой нагрузки'!V$5&lt;='Портрет типового резидента'!$E$10,'Портрет типового резидента'!$E$24/1.2*15%/'Портрет типового резидента'!$E$10,0)</f>
        <v>0</v>
      </c>
      <c r="W57" s="232">
        <f>IF('Сравнение налоговой нагрузки'!W$5&lt;='Портрет типового резидента'!$E$10,'Портрет типового резидента'!$E$24/1.2*15%/'Портрет типового резидента'!$E$10,0)</f>
        <v>0</v>
      </c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</row>
    <row r="58" spans="1:130" s="1" customFormat="1" x14ac:dyDescent="0.45">
      <c r="C58" s="7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130" s="70" customFormat="1" x14ac:dyDescent="0.45">
      <c r="A59" s="12"/>
      <c r="B59" s="318" t="str">
        <f>'Критерии реализации проектов'!B12</f>
        <v>Особая экономическая зона "Бремино-Орша"</v>
      </c>
      <c r="C59" s="316">
        <f t="shared" ref="C59:C65" si="16">SUM(D59:W59)</f>
        <v>10735.472773388225</v>
      </c>
      <c r="D59" s="317">
        <f>D60+D63+D64+D65+D66+D67+D68</f>
        <v>12.215324347652876</v>
      </c>
      <c r="E59" s="317">
        <f t="shared" ref="E59:W59" si="17">E60+E63+E64+E65+E66+E67+E68</f>
        <v>12.215324347652876</v>
      </c>
      <c r="F59" s="317">
        <f t="shared" si="17"/>
        <v>449.61532434765292</v>
      </c>
      <c r="G59" s="317">
        <f t="shared" si="17"/>
        <v>449.61532434765292</v>
      </c>
      <c r="H59" s="317">
        <f t="shared" si="17"/>
        <v>449.61532434765292</v>
      </c>
      <c r="I59" s="317">
        <f t="shared" si="17"/>
        <v>449.61532434765292</v>
      </c>
      <c r="J59" s="317">
        <f t="shared" si="17"/>
        <v>449.61532434765292</v>
      </c>
      <c r="K59" s="317">
        <f t="shared" si="17"/>
        <v>449.61532434765292</v>
      </c>
      <c r="L59" s="317">
        <f t="shared" si="17"/>
        <v>449.61532434765292</v>
      </c>
      <c r="M59" s="317">
        <f t="shared" si="17"/>
        <v>687.61225947812238</v>
      </c>
      <c r="N59" s="317">
        <f t="shared" si="17"/>
        <v>687.61225947812238</v>
      </c>
      <c r="O59" s="317">
        <f t="shared" si="17"/>
        <v>687.61225947812238</v>
      </c>
      <c r="P59" s="317">
        <f t="shared" si="17"/>
        <v>687.61225947812238</v>
      </c>
      <c r="Q59" s="317">
        <f t="shared" si="17"/>
        <v>687.61225947812238</v>
      </c>
      <c r="R59" s="317">
        <f t="shared" si="17"/>
        <v>687.61225947812238</v>
      </c>
      <c r="S59" s="317">
        <f t="shared" si="17"/>
        <v>687.61225947812238</v>
      </c>
      <c r="T59" s="317">
        <f t="shared" si="17"/>
        <v>687.61225947812238</v>
      </c>
      <c r="U59" s="317">
        <f t="shared" si="17"/>
        <v>687.61225947812238</v>
      </c>
      <c r="V59" s="317">
        <f t="shared" si="17"/>
        <v>687.61225947812238</v>
      </c>
      <c r="W59" s="317">
        <f t="shared" si="17"/>
        <v>687.61225947812238</v>
      </c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</row>
    <row r="60" spans="1:130" s="70" customFormat="1" outlineLevel="1" x14ac:dyDescent="0.45">
      <c r="A60" s="12"/>
      <c r="B60" s="12" t="s">
        <v>136</v>
      </c>
      <c r="C60" s="72">
        <f t="shared" si="16"/>
        <v>2880</v>
      </c>
      <c r="D60" s="230">
        <f>D61+D62</f>
        <v>0</v>
      </c>
      <c r="E60" s="230">
        <f t="shared" ref="E60:W60" si="18">E61+E62</f>
        <v>0</v>
      </c>
      <c r="F60" s="230">
        <f t="shared" si="18"/>
        <v>160</v>
      </c>
      <c r="G60" s="230">
        <f t="shared" si="18"/>
        <v>160</v>
      </c>
      <c r="H60" s="230">
        <f t="shared" si="18"/>
        <v>160</v>
      </c>
      <c r="I60" s="230">
        <f t="shared" si="18"/>
        <v>160</v>
      </c>
      <c r="J60" s="230">
        <f t="shared" si="18"/>
        <v>160</v>
      </c>
      <c r="K60" s="230">
        <f t="shared" si="18"/>
        <v>160</v>
      </c>
      <c r="L60" s="230">
        <f t="shared" si="18"/>
        <v>160</v>
      </c>
      <c r="M60" s="230">
        <f t="shared" si="18"/>
        <v>160</v>
      </c>
      <c r="N60" s="230">
        <f t="shared" si="18"/>
        <v>160</v>
      </c>
      <c r="O60" s="230">
        <f t="shared" si="18"/>
        <v>160</v>
      </c>
      <c r="P60" s="230">
        <f t="shared" si="18"/>
        <v>160</v>
      </c>
      <c r="Q60" s="230">
        <f t="shared" si="18"/>
        <v>160</v>
      </c>
      <c r="R60" s="230">
        <f t="shared" si="18"/>
        <v>160</v>
      </c>
      <c r="S60" s="230">
        <f t="shared" si="18"/>
        <v>160</v>
      </c>
      <c r="T60" s="230">
        <f t="shared" si="18"/>
        <v>160</v>
      </c>
      <c r="U60" s="230">
        <f t="shared" si="18"/>
        <v>160</v>
      </c>
      <c r="V60" s="230">
        <f t="shared" si="18"/>
        <v>160</v>
      </c>
      <c r="W60" s="230">
        <f t="shared" si="18"/>
        <v>160</v>
      </c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</row>
    <row r="61" spans="1:130" s="69" customFormat="1" outlineLevel="1" x14ac:dyDescent="0.45">
      <c r="A61" s="18"/>
      <c r="B61" s="18" t="s">
        <v>141</v>
      </c>
      <c r="C61" s="73">
        <f t="shared" si="16"/>
        <v>2880</v>
      </c>
      <c r="D61" s="227">
        <f>IF('Сравнение налоговой нагрузки'!D$5&lt;='Портрет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E61" s="227">
        <f>IF('Сравнение налоговой нагрузки'!E$5&lt;='Портрет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F61" s="227">
        <f>IF('Сравнение налоговой нагрузки'!F$5&lt;='Портрет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G61" s="227">
        <f>IF('Сравнение налоговой нагрузки'!G$5&lt;='Портрет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H61" s="227">
        <f>IF('Сравнение налоговой нагрузки'!H$5&lt;='Портрет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I61" s="227">
        <f>IF('Сравнение налоговой нагрузки'!I$5&lt;='Портрет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J61" s="227">
        <f>IF('Сравнение налоговой нагрузки'!J$5&lt;='Портрет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K61" s="227">
        <f>IF('Сравнение налоговой нагрузки'!K$5&lt;='Портрет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L61" s="227">
        <f>IF('Сравнение налоговой нагрузки'!L$5&lt;='Портрет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M61" s="227">
        <f>IF('Сравнение налоговой нагрузки'!M$5&lt;='Портрет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N61" s="227">
        <f>IF('Сравнение налоговой нагрузки'!N$5&lt;='Портрет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O61" s="227">
        <f>IF('Сравнение налоговой нагрузки'!O$5&lt;='Портрет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P61" s="227">
        <f>IF('Сравнение налоговой нагрузки'!P$5&lt;='Портрет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Q61" s="227">
        <f>IF('Сравнение налоговой нагрузки'!Q$5&lt;='Портрет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R61" s="227">
        <f>IF('Сравнение налоговой нагрузки'!R$5&lt;='Портрет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S61" s="227">
        <f>IF('Сравнение налоговой нагрузки'!S$5&lt;='Портрет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T61" s="227">
        <f>IF('Сравнение налоговой нагрузки'!T$5&lt;='Портрет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U61" s="227">
        <f>IF('Сравнение налоговой нагрузки'!U$5&lt;='Портрет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V61" s="227">
        <f>IF('Сравнение налоговой нагрузки'!V$5&lt;='Портрет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W61" s="227">
        <f>IF('Сравнение налоговой нагрузки'!W$5&lt;='Портрет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</row>
    <row r="62" spans="1:130" s="69" customFormat="1" outlineLevel="1" x14ac:dyDescent="0.45">
      <c r="A62" s="18"/>
      <c r="B62" s="18" t="s">
        <v>142</v>
      </c>
      <c r="C62" s="73">
        <f t="shared" si="16"/>
        <v>0</v>
      </c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</row>
    <row r="63" spans="1:130" s="70" customFormat="1" outlineLevel="1" x14ac:dyDescent="0.45">
      <c r="A63" s="12"/>
      <c r="B63" s="12" t="s">
        <v>137</v>
      </c>
      <c r="C63" s="72">
        <f t="shared" si="16"/>
        <v>2617.9662864351635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>
        <f>IF('Сравнение налоговой нагрузки'!M$5&lt;='Портрет типового резидента'!$E$10,0,'Портрет типового резидента'!$E$62)</f>
        <v>237.99693513046941</v>
      </c>
      <c r="N63" s="230">
        <f>IF('Сравнение налоговой нагрузки'!N$5&lt;='Портрет типового резидента'!$E$10,0,'Портрет типового резидента'!$E$62)</f>
        <v>237.99693513046941</v>
      </c>
      <c r="O63" s="230">
        <f>IF('Сравнение налоговой нагрузки'!O$5&lt;='Портрет типового резидента'!$E$10,0,'Портрет типового резидента'!$E$62)</f>
        <v>237.99693513046941</v>
      </c>
      <c r="P63" s="230">
        <f>IF('Сравнение налоговой нагрузки'!P$5&lt;='Портрет типового резидента'!$E$10,0,'Портрет типового резидента'!$E$62)</f>
        <v>237.99693513046941</v>
      </c>
      <c r="Q63" s="230">
        <f>IF('Сравнение налоговой нагрузки'!Q$5&lt;='Портрет типового резидента'!$E$10,0,'Портрет типового резидента'!$E$62)</f>
        <v>237.99693513046941</v>
      </c>
      <c r="R63" s="230">
        <f>IF('Сравнение налоговой нагрузки'!R$5&lt;='Портрет типового резидента'!$E$10,0,'Портрет типового резидента'!$E$62)</f>
        <v>237.99693513046941</v>
      </c>
      <c r="S63" s="230">
        <f>IF('Сравнение налоговой нагрузки'!S$5&lt;='Портрет типового резидента'!$E$10,0,'Портрет типового резидента'!$E$62)</f>
        <v>237.99693513046941</v>
      </c>
      <c r="T63" s="230">
        <f>IF('Сравнение налоговой нагрузки'!T$5&lt;='Портрет типового резидента'!$E$10,0,'Портрет типового резидента'!$E$62)</f>
        <v>237.99693513046941</v>
      </c>
      <c r="U63" s="230">
        <f>IF('Сравнение налоговой нагрузки'!U$5&lt;='Портрет типового резидента'!$E$10,0,'Портрет типового резидента'!$E$62)</f>
        <v>237.99693513046941</v>
      </c>
      <c r="V63" s="230">
        <f>IF('Сравнение налоговой нагрузки'!V$5&lt;='Портрет типового резидента'!$E$10,0,'Портрет типового резидента'!$E$62)</f>
        <v>237.99693513046941</v>
      </c>
      <c r="W63" s="230">
        <f>IF('Сравнение налоговой нагрузки'!W$5&lt;='Портрет типового резидента'!$E$10,0,'Портрет типового резидента'!$E$62)</f>
        <v>237.99693513046941</v>
      </c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</row>
    <row r="64" spans="1:130" s="70" customFormat="1" outlineLevel="1" x14ac:dyDescent="0.45">
      <c r="A64" s="12"/>
      <c r="B64" s="12" t="s">
        <v>138</v>
      </c>
      <c r="C64" s="72">
        <f t="shared" si="16"/>
        <v>0</v>
      </c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</row>
    <row r="65" spans="1:130" s="70" customFormat="1" outlineLevel="1" x14ac:dyDescent="0.45">
      <c r="A65" s="12"/>
      <c r="B65" s="12" t="s">
        <v>146</v>
      </c>
      <c r="C65" s="155">
        <f t="shared" si="16"/>
        <v>244.3064869530576</v>
      </c>
      <c r="D65" s="162">
        <f>'Портрет типового резидента'!$E$48</f>
        <v>12.215324347652876</v>
      </c>
      <c r="E65" s="162">
        <f>'Портрет типового резидента'!$E$48</f>
        <v>12.215324347652876</v>
      </c>
      <c r="F65" s="162">
        <f>'Портрет типового резидента'!$E$48</f>
        <v>12.215324347652876</v>
      </c>
      <c r="G65" s="162">
        <f>'Портрет типового резидента'!$E$48</f>
        <v>12.215324347652876</v>
      </c>
      <c r="H65" s="162">
        <f>'Портрет типового резидента'!$E$48</f>
        <v>12.215324347652876</v>
      </c>
      <c r="I65" s="162">
        <f>'Портрет типового резидента'!$E$48</f>
        <v>12.215324347652876</v>
      </c>
      <c r="J65" s="162">
        <f>'Портрет типового резидента'!$E$48</f>
        <v>12.215324347652876</v>
      </c>
      <c r="K65" s="162">
        <f>'Портрет типового резидента'!$E$48</f>
        <v>12.215324347652876</v>
      </c>
      <c r="L65" s="162">
        <f>'Портрет типового резидента'!$E$48</f>
        <v>12.215324347652876</v>
      </c>
      <c r="M65" s="162">
        <f>'Портрет типового резидента'!$E$48</f>
        <v>12.215324347652876</v>
      </c>
      <c r="N65" s="162">
        <f>'Портрет типового резидента'!$E$48</f>
        <v>12.215324347652876</v>
      </c>
      <c r="O65" s="162">
        <f>'Портрет типового резидента'!$E$48</f>
        <v>12.215324347652876</v>
      </c>
      <c r="P65" s="162">
        <f>'Портрет типового резидента'!$E$48</f>
        <v>12.215324347652876</v>
      </c>
      <c r="Q65" s="162">
        <f>'Портрет типового резидента'!$E$48</f>
        <v>12.215324347652876</v>
      </c>
      <c r="R65" s="162">
        <f>'Портрет типового резидента'!$E$48</f>
        <v>12.215324347652876</v>
      </c>
      <c r="S65" s="162">
        <f>'Портрет типового резидента'!$E$48</f>
        <v>12.215324347652876</v>
      </c>
      <c r="T65" s="162">
        <f>'Портрет типового резидента'!$E$48</f>
        <v>12.215324347652876</v>
      </c>
      <c r="U65" s="162">
        <f>'Портрет типового резидента'!$E$48</f>
        <v>12.215324347652876</v>
      </c>
      <c r="V65" s="162">
        <f>'Портрет типового резидента'!$E$48</f>
        <v>12.215324347652876</v>
      </c>
      <c r="W65" s="162">
        <f>'Портрет типового резидента'!$E$48</f>
        <v>12.215324347652876</v>
      </c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</row>
    <row r="66" spans="1:130" s="70" customFormat="1" outlineLevel="1" x14ac:dyDescent="0.45">
      <c r="A66" s="12"/>
      <c r="B66" s="12" t="s">
        <v>139</v>
      </c>
      <c r="C66" s="72">
        <f t="shared" ref="C66:C70" si="19">SUM(D66:W66)</f>
        <v>2570.4</v>
      </c>
      <c r="D66" s="230">
        <f>IF('Сравнение налоговой нагрузки'!D$5&lt;='Портрет типового резидента'!$E$10,0,'Портрет типового резидента'!$E$41)</f>
        <v>0</v>
      </c>
      <c r="E66" s="230">
        <f>IF('Сравнение налоговой нагрузки'!E$5&lt;='Портрет типового резидента'!$E$10,0,'Портрет типового резидента'!$E$41)</f>
        <v>0</v>
      </c>
      <c r="F66" s="230">
        <f>IF('Сравнение налоговой нагрузки'!F$5&lt;='Портрет типового резидента'!$E$10,0,'Портрет типового резидента'!$E$41)</f>
        <v>142.80000000000001</v>
      </c>
      <c r="G66" s="230">
        <f>IF('Сравнение налоговой нагрузки'!G$5&lt;='Портрет типового резидента'!$E$10,0,'Портрет типового резидента'!$E$41)</f>
        <v>142.80000000000001</v>
      </c>
      <c r="H66" s="230">
        <f>IF('Сравнение налоговой нагрузки'!H$5&lt;='Портрет типового резидента'!$E$10,0,'Портрет типового резидента'!$E$41)</f>
        <v>142.80000000000001</v>
      </c>
      <c r="I66" s="230">
        <f>IF('Сравнение налоговой нагрузки'!I$5&lt;='Портрет типового резидента'!$E$10,0,'Портрет типового резидента'!$E$41)</f>
        <v>142.80000000000001</v>
      </c>
      <c r="J66" s="230">
        <f>IF('Сравнение налоговой нагрузки'!J$5&lt;='Портрет типового резидента'!$E$10,0,'Портрет типового резидента'!$E$41)</f>
        <v>142.80000000000001</v>
      </c>
      <c r="K66" s="230">
        <f>IF('Сравнение налоговой нагрузки'!K$5&lt;='Портрет типового резидента'!$E$10,0,'Портрет типового резидента'!$E$41)</f>
        <v>142.80000000000001</v>
      </c>
      <c r="L66" s="230">
        <f>IF('Сравнение налоговой нагрузки'!L$5&lt;='Портрет типового резидента'!$E$10,0,'Портрет типового резидента'!$E$41)</f>
        <v>142.80000000000001</v>
      </c>
      <c r="M66" s="230">
        <f>IF('Сравнение налоговой нагрузки'!M$5&lt;='Портрет типового резидента'!$E$10,0,'Портрет типового резидента'!$E$41)</f>
        <v>142.80000000000001</v>
      </c>
      <c r="N66" s="230">
        <f>IF('Сравнение налоговой нагрузки'!N$5&lt;='Портрет типового резидента'!$E$10,0,'Портрет типового резидента'!$E$41)</f>
        <v>142.80000000000001</v>
      </c>
      <c r="O66" s="230">
        <f>IF('Сравнение налоговой нагрузки'!O$5&lt;='Портрет типового резидента'!$E$10,0,'Портрет типового резидента'!$E$41)</f>
        <v>142.80000000000001</v>
      </c>
      <c r="P66" s="230">
        <f>IF('Сравнение налоговой нагрузки'!P$5&lt;='Портрет типового резидента'!$E$10,0,'Портрет типового резидента'!$E$41)</f>
        <v>142.80000000000001</v>
      </c>
      <c r="Q66" s="230">
        <f>IF('Сравнение налоговой нагрузки'!Q$5&lt;='Портрет типового резидента'!$E$10,0,'Портрет типового резидента'!$E$41)</f>
        <v>142.80000000000001</v>
      </c>
      <c r="R66" s="230">
        <f>IF('Сравнение налоговой нагрузки'!R$5&lt;='Портрет типового резидента'!$E$10,0,'Портрет типового резидента'!$E$41)</f>
        <v>142.80000000000001</v>
      </c>
      <c r="S66" s="230">
        <f>IF('Сравнение налоговой нагрузки'!S$5&lt;='Портрет типового резидента'!$E$10,0,'Портрет типового резидента'!$E$41)</f>
        <v>142.80000000000001</v>
      </c>
      <c r="T66" s="230">
        <f>IF('Сравнение налоговой нагрузки'!T$5&lt;='Портрет типового резидента'!$E$10,0,'Портрет типового резидента'!$E$41)</f>
        <v>142.80000000000001</v>
      </c>
      <c r="U66" s="230">
        <f>IF('Сравнение налоговой нагрузки'!U$5&lt;='Портрет типового резидента'!$E$10,0,'Портрет типового резидента'!$E$41)</f>
        <v>142.80000000000001</v>
      </c>
      <c r="V66" s="230">
        <f>IF('Сравнение налоговой нагрузки'!V$5&lt;='Портрет типового резидента'!$E$10,0,'Портрет типового резидента'!$E$41)</f>
        <v>142.80000000000001</v>
      </c>
      <c r="W66" s="230">
        <f>IF('Сравнение налоговой нагрузки'!W$5&lt;='Портрет типового резидента'!$E$10,0,'Портрет типового резидента'!$E$41)</f>
        <v>142.80000000000001</v>
      </c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</row>
    <row r="67" spans="1:130" s="70" customFormat="1" outlineLevel="1" x14ac:dyDescent="0.45">
      <c r="A67" s="12"/>
      <c r="B67" s="12" t="s">
        <v>140</v>
      </c>
      <c r="C67" s="72">
        <f t="shared" si="19"/>
        <v>982.8000000000003</v>
      </c>
      <c r="D67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67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67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67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67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67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67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67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67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67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67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67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67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67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67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67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67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67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67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67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</row>
    <row r="68" spans="1:130" s="70" customFormat="1" outlineLevel="1" x14ac:dyDescent="0.45">
      <c r="A68" s="12"/>
      <c r="B68" s="12" t="s">
        <v>147</v>
      </c>
      <c r="C68" s="72">
        <f t="shared" si="19"/>
        <v>1440</v>
      </c>
      <c r="D68" s="230">
        <f>D69+D70</f>
        <v>0</v>
      </c>
      <c r="E68" s="230">
        <f t="shared" ref="E68:W68" si="20">E69+E70</f>
        <v>0</v>
      </c>
      <c r="F68" s="230">
        <f t="shared" si="20"/>
        <v>80</v>
      </c>
      <c r="G68" s="230">
        <f t="shared" si="20"/>
        <v>80</v>
      </c>
      <c r="H68" s="230">
        <f t="shared" si="20"/>
        <v>80</v>
      </c>
      <c r="I68" s="230">
        <f t="shared" si="20"/>
        <v>80</v>
      </c>
      <c r="J68" s="230">
        <f t="shared" si="20"/>
        <v>80</v>
      </c>
      <c r="K68" s="230">
        <f t="shared" si="20"/>
        <v>80</v>
      </c>
      <c r="L68" s="230">
        <f t="shared" si="20"/>
        <v>80</v>
      </c>
      <c r="M68" s="230">
        <f t="shared" si="20"/>
        <v>80</v>
      </c>
      <c r="N68" s="230">
        <f t="shared" si="20"/>
        <v>80</v>
      </c>
      <c r="O68" s="230">
        <f t="shared" si="20"/>
        <v>80</v>
      </c>
      <c r="P68" s="230">
        <f t="shared" si="20"/>
        <v>80</v>
      </c>
      <c r="Q68" s="230">
        <f t="shared" si="20"/>
        <v>80</v>
      </c>
      <c r="R68" s="230">
        <f t="shared" si="20"/>
        <v>80</v>
      </c>
      <c r="S68" s="230">
        <f t="shared" si="20"/>
        <v>80</v>
      </c>
      <c r="T68" s="230">
        <f t="shared" si="20"/>
        <v>80</v>
      </c>
      <c r="U68" s="230">
        <f t="shared" si="20"/>
        <v>80</v>
      </c>
      <c r="V68" s="230">
        <f t="shared" si="20"/>
        <v>80</v>
      </c>
      <c r="W68" s="230">
        <f t="shared" si="20"/>
        <v>80</v>
      </c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</row>
    <row r="69" spans="1:130" s="69" customFormat="1" outlineLevel="1" x14ac:dyDescent="0.45">
      <c r="A69" s="18"/>
      <c r="B69" s="18" t="s">
        <v>143</v>
      </c>
      <c r="C69" s="73">
        <f t="shared" si="19"/>
        <v>1440</v>
      </c>
      <c r="D69" s="227">
        <f>IF('Сравнение налоговой нагрузки'!D$5&lt;='Портрет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E69" s="227">
        <f>IF('Сравнение налоговой нагрузки'!E$5&lt;='Портрет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F69" s="227">
        <f>IF('Сравнение налоговой нагрузки'!F$5&lt;='Портрет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G69" s="227">
        <f>IF('Сравнение налоговой нагрузки'!G$5&lt;='Портрет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H69" s="227">
        <f>IF('Сравнение налоговой нагрузки'!H$5&lt;='Портрет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I69" s="227">
        <f>IF('Сравнение налоговой нагрузки'!I$5&lt;='Портрет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J69" s="227">
        <f>IF('Сравнение налоговой нагрузки'!J$5&lt;='Портрет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K69" s="227">
        <f>IF('Сравнение налоговой нагрузки'!K$5&lt;='Портрет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L69" s="227">
        <f>IF('Сравнение налоговой нагрузки'!L$5&lt;='Портрет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M69" s="227">
        <f>IF('Сравнение налоговой нагрузки'!M$5&lt;='Портрет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N69" s="227">
        <f>IF('Сравнение налоговой нагрузки'!N$5&lt;='Портрет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O69" s="227">
        <f>IF('Сравнение налоговой нагрузки'!O$5&lt;='Портрет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P69" s="227">
        <f>IF('Сравнение налоговой нагрузки'!P$5&lt;='Портрет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Q69" s="227">
        <f>IF('Сравнение налоговой нагрузки'!Q$5&lt;='Портрет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R69" s="227">
        <f>IF('Сравнение налоговой нагрузки'!R$5&lt;='Портрет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S69" s="227">
        <f>IF('Сравнение налоговой нагрузки'!S$5&lt;='Портрет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T69" s="227">
        <f>IF('Сравнение налоговой нагрузки'!T$5&lt;='Портрет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U69" s="227">
        <f>IF('Сравнение налоговой нагрузки'!U$5&lt;='Портрет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V69" s="227">
        <f>IF('Сравнение налоговой нагрузки'!V$5&lt;='Портрет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W69" s="227">
        <f>IF('Сравнение налоговой нагрузки'!W$5&lt;='Портрет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</row>
    <row r="70" spans="1:130" s="69" customFormat="1" outlineLevel="1" x14ac:dyDescent="0.45">
      <c r="A70" s="18"/>
      <c r="B70" s="77" t="s">
        <v>144</v>
      </c>
      <c r="C70" s="74">
        <f t="shared" si="19"/>
        <v>0</v>
      </c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</row>
    <row r="71" spans="1:130" s="69" customFormat="1" x14ac:dyDescent="0.45">
      <c r="A71" s="18"/>
      <c r="B71" s="77"/>
      <c r="C71" s="74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</row>
    <row r="72" spans="1:130" s="70" customFormat="1" x14ac:dyDescent="0.45">
      <c r="A72" s="12"/>
      <c r="B72" s="318" t="str">
        <f>'Критерии реализации проектов'!B13</f>
        <v>Малый город</v>
      </c>
      <c r="C72" s="316">
        <f>SUM(D72:W72)</f>
        <v>13388.88331031583</v>
      </c>
      <c r="D72" s="317">
        <f>D73+D76+D77+D78+D79+D80+D81</f>
        <v>486.1736576809862</v>
      </c>
      <c r="E72" s="317">
        <f t="shared" ref="E72:W72" si="21">E73+E76+E77+E78+E79+E80+E81</f>
        <v>486.1736576809862</v>
      </c>
      <c r="F72" s="317">
        <f t="shared" si="21"/>
        <v>455.01532434765289</v>
      </c>
      <c r="G72" s="317">
        <f t="shared" si="21"/>
        <v>455.01532434765289</v>
      </c>
      <c r="H72" s="317">
        <f t="shared" si="21"/>
        <v>455.01532434765289</v>
      </c>
      <c r="I72" s="317">
        <f t="shared" si="21"/>
        <v>455.01532434765289</v>
      </c>
      <c r="J72" s="317">
        <f t="shared" si="21"/>
        <v>455.01532434765289</v>
      </c>
      <c r="K72" s="317">
        <f t="shared" si="21"/>
        <v>780.11225947812238</v>
      </c>
      <c r="L72" s="317">
        <f t="shared" si="21"/>
        <v>780.11225947812238</v>
      </c>
      <c r="M72" s="317">
        <f t="shared" si="21"/>
        <v>780.11225947812238</v>
      </c>
      <c r="N72" s="317">
        <f t="shared" si="21"/>
        <v>780.11225947812238</v>
      </c>
      <c r="O72" s="317">
        <f t="shared" si="21"/>
        <v>780.11225947812238</v>
      </c>
      <c r="P72" s="317">
        <f t="shared" si="21"/>
        <v>780.11225947812238</v>
      </c>
      <c r="Q72" s="317">
        <f t="shared" si="21"/>
        <v>780.11225947812238</v>
      </c>
      <c r="R72" s="317">
        <f t="shared" si="21"/>
        <v>780.11225947812238</v>
      </c>
      <c r="S72" s="317">
        <f t="shared" si="21"/>
        <v>780.11225947812238</v>
      </c>
      <c r="T72" s="317">
        <f t="shared" si="21"/>
        <v>780.11225947812238</v>
      </c>
      <c r="U72" s="317">
        <f t="shared" si="21"/>
        <v>780.11225947812238</v>
      </c>
      <c r="V72" s="317">
        <f t="shared" si="21"/>
        <v>780.11225947812238</v>
      </c>
      <c r="W72" s="317">
        <f t="shared" si="21"/>
        <v>780.11225947812238</v>
      </c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</row>
    <row r="73" spans="1:130" s="70" customFormat="1" outlineLevel="1" x14ac:dyDescent="0.45">
      <c r="A73" s="12"/>
      <c r="B73" s="12" t="s">
        <v>136</v>
      </c>
      <c r="C73" s="72">
        <f t="shared" ref="C73:C83" si="22">SUM(D73:W73)</f>
        <v>4141.6666666666661</v>
      </c>
      <c r="D73" s="162">
        <f>D74+D75</f>
        <v>270.83333333333331</v>
      </c>
      <c r="E73" s="162">
        <f t="shared" ref="E73:W73" si="23">E74+E75</f>
        <v>270.83333333333331</v>
      </c>
      <c r="F73" s="162">
        <f t="shared" si="23"/>
        <v>200</v>
      </c>
      <c r="G73" s="162">
        <f t="shared" si="23"/>
        <v>200</v>
      </c>
      <c r="H73" s="162">
        <f t="shared" si="23"/>
        <v>200</v>
      </c>
      <c r="I73" s="162">
        <f t="shared" si="23"/>
        <v>200</v>
      </c>
      <c r="J73" s="162">
        <f t="shared" si="23"/>
        <v>200</v>
      </c>
      <c r="K73" s="162">
        <f t="shared" si="23"/>
        <v>200</v>
      </c>
      <c r="L73" s="162">
        <f t="shared" si="23"/>
        <v>200</v>
      </c>
      <c r="M73" s="162">
        <f t="shared" si="23"/>
        <v>200</v>
      </c>
      <c r="N73" s="162">
        <f t="shared" si="23"/>
        <v>200</v>
      </c>
      <c r="O73" s="162">
        <f t="shared" si="23"/>
        <v>200</v>
      </c>
      <c r="P73" s="162">
        <f t="shared" si="23"/>
        <v>200</v>
      </c>
      <c r="Q73" s="162">
        <f t="shared" si="23"/>
        <v>200</v>
      </c>
      <c r="R73" s="162">
        <f t="shared" si="23"/>
        <v>200</v>
      </c>
      <c r="S73" s="162">
        <f t="shared" si="23"/>
        <v>200</v>
      </c>
      <c r="T73" s="162">
        <f t="shared" si="23"/>
        <v>200</v>
      </c>
      <c r="U73" s="162">
        <f t="shared" si="23"/>
        <v>200</v>
      </c>
      <c r="V73" s="162">
        <f t="shared" si="23"/>
        <v>200</v>
      </c>
      <c r="W73" s="162">
        <f t="shared" si="23"/>
        <v>200</v>
      </c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</row>
    <row r="74" spans="1:130" s="69" customFormat="1" outlineLevel="1" x14ac:dyDescent="0.45">
      <c r="A74" s="18"/>
      <c r="B74" s="18" t="s">
        <v>141</v>
      </c>
      <c r="C74" s="73">
        <f t="shared" si="22"/>
        <v>3600</v>
      </c>
      <c r="D74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74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74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74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74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74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74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74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74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74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74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74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74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74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74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74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74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74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74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74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</row>
    <row r="75" spans="1:130" s="69" customFormat="1" outlineLevel="1" x14ac:dyDescent="0.45">
      <c r="A75" s="18"/>
      <c r="B75" s="18" t="s">
        <v>142</v>
      </c>
      <c r="C75" s="73">
        <f t="shared" si="22"/>
        <v>541.66666666666663</v>
      </c>
      <c r="D75" s="227">
        <f>IF('Сравнение налоговой нагрузки'!D$5&lt;='Портрет типового резидента'!$E$10,'Портрет типового резидента'!$E$24*20/120/'Портрет типового резидента'!$E$10,0)</f>
        <v>270.83333333333331</v>
      </c>
      <c r="E75" s="227">
        <f>IF('Сравнение налоговой нагрузки'!E$5&lt;='Портрет типового резидента'!$E$10,'Портрет типового резидента'!$E$24*20/120/'Портрет типового резидента'!$E$10,0)</f>
        <v>270.83333333333331</v>
      </c>
      <c r="F75" s="227">
        <f>IF('Сравнение налоговой нагрузки'!F$5&lt;='Портрет типового резидента'!$E$10,'Портрет типового резидента'!$E$24*20/120/'Портрет типового резидента'!$E$10,0)</f>
        <v>0</v>
      </c>
      <c r="G75" s="227">
        <f>IF('Сравнение налоговой нагрузки'!G$5&lt;='Портрет типового резидента'!$E$10,'Портрет типового резидента'!$E$24*20/120/'Портрет типового резидента'!$E$10,0)</f>
        <v>0</v>
      </c>
      <c r="H75" s="227">
        <f>IF('Сравнение налоговой нагрузки'!H$5&lt;='Портрет типового резидента'!$E$10,'Портрет типового резидента'!$E$24*20/120/'Портрет типового резидента'!$E$10,0)</f>
        <v>0</v>
      </c>
      <c r="I75" s="227">
        <f>IF('Сравнение налоговой нагрузки'!I$5&lt;='Портрет типового резидента'!$E$10,'Портрет типового резидента'!$E$24*20/120/'Портрет типового резидента'!$E$10,0)</f>
        <v>0</v>
      </c>
      <c r="J75" s="227">
        <f>IF('Сравнение налоговой нагрузки'!J$5&lt;='Портрет типового резидента'!$E$10,'Портрет типового резидента'!$E$24*20/120/'Портрет типового резидента'!$E$10,0)</f>
        <v>0</v>
      </c>
      <c r="K75" s="227">
        <f>IF('Сравнение налоговой нагрузки'!K$5&lt;='Портрет типового резидента'!$E$10,'Портрет типового резидента'!$E$24*20/120/'Портрет типового резидента'!$E$10,0)</f>
        <v>0</v>
      </c>
      <c r="L75" s="227">
        <f>IF('Сравнение налоговой нагрузки'!L$5&lt;='Портрет типового резидента'!$E$10,'Портрет типового резидента'!$E$24*20/120/'Портрет типового резидента'!$E$10,0)</f>
        <v>0</v>
      </c>
      <c r="M75" s="227">
        <f>IF('Сравнение налоговой нагрузки'!M$5&lt;='Портрет типового резидента'!$E$10,'Портрет типового резидента'!$E$24*20/120/'Портрет типового резидента'!$E$10,0)</f>
        <v>0</v>
      </c>
      <c r="N75" s="227">
        <f>IF('Сравнение налоговой нагрузки'!N$5&lt;='Портрет типового резидента'!$E$10,'Портрет типового резидента'!$E$24*20/120/'Портрет типового резидента'!$E$10,0)</f>
        <v>0</v>
      </c>
      <c r="O75" s="227">
        <f>IF('Сравнение налоговой нагрузки'!O$5&lt;='Портрет типового резидента'!$E$10,'Портрет типового резидента'!$E$24*20/120/'Портрет типового резидента'!$E$10,0)</f>
        <v>0</v>
      </c>
      <c r="P75" s="227">
        <f>IF('Сравнение налоговой нагрузки'!P$5&lt;='Портрет типового резидента'!$E$10,'Портрет типового резидента'!$E$24*20/120/'Портрет типового резидента'!$E$10,0)</f>
        <v>0</v>
      </c>
      <c r="Q75" s="227">
        <f>IF('Сравнение налоговой нагрузки'!Q$5&lt;='Портрет типового резидента'!$E$10,'Портрет типового резидента'!$E$24*20/120/'Портрет типового резидента'!$E$10,0)</f>
        <v>0</v>
      </c>
      <c r="R75" s="227">
        <f>IF('Сравнение налоговой нагрузки'!R$5&lt;='Портрет типового резидента'!$E$10,'Портрет типового резидента'!$E$24*20/120/'Портрет типового резидента'!$E$10,0)</f>
        <v>0</v>
      </c>
      <c r="S75" s="227">
        <f>IF('Сравнение налоговой нагрузки'!S$5&lt;='Портрет типового резидента'!$E$10,'Портрет типового резидента'!$E$24*20/120/'Портрет типового резидента'!$E$10,0)</f>
        <v>0</v>
      </c>
      <c r="T75" s="227">
        <f>IF('Сравнение налоговой нагрузки'!T$5&lt;='Портрет типового резидента'!$E$10,'Портрет типового резидента'!$E$24*20/120/'Портрет типового резидента'!$E$10,0)</f>
        <v>0</v>
      </c>
      <c r="U75" s="227">
        <f>IF('Сравнение налоговой нагрузки'!U$5&lt;='Портрет типового резидента'!$E$10,'Портрет типового резидента'!$E$24*20/120/'Портрет типового резидента'!$E$10,0)</f>
        <v>0</v>
      </c>
      <c r="V75" s="227">
        <f>IF('Сравнение налоговой нагрузки'!V$5&lt;='Портрет типового резидента'!$E$10,'Портрет типового резидента'!$E$24*20/120/'Портрет типового резидента'!$E$10,0)</f>
        <v>0</v>
      </c>
      <c r="W75" s="227">
        <f>IF('Сравнение налоговой нагрузки'!W$5&lt;='Портрет типового резидента'!$E$10,'Портрет типового резидента'!$E$24*20/120/'Портрет типового резидента'!$E$10,0)</f>
        <v>0</v>
      </c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</row>
    <row r="76" spans="1:130" s="70" customFormat="1" outlineLevel="1" x14ac:dyDescent="0.45">
      <c r="A76" s="12"/>
      <c r="B76" s="12" t="s">
        <v>137</v>
      </c>
      <c r="C76" s="72">
        <f t="shared" si="22"/>
        <v>3093.9601566961023</v>
      </c>
      <c r="D76" s="230"/>
      <c r="E76" s="230"/>
      <c r="F76" s="230"/>
      <c r="G76" s="230"/>
      <c r="H76" s="230"/>
      <c r="I76" s="230"/>
      <c r="J76" s="230"/>
      <c r="K76" s="230">
        <f>IF('Сравнение налоговой нагрузки'!K$5&lt;='Портрет типового резидента'!$E$10,0,'Портрет типового резидента'!$E$62)</f>
        <v>237.99693513046941</v>
      </c>
      <c r="L76" s="230">
        <f>IF('Сравнение налоговой нагрузки'!L$5&lt;='Портрет типового резидента'!$E$10,0,'Портрет типового резидента'!$E$62)</f>
        <v>237.99693513046941</v>
      </c>
      <c r="M76" s="230">
        <f>IF('Сравнение налоговой нагрузки'!M$5&lt;='Портрет типового резидента'!$E$10,0,'Портрет типового резидента'!$E$62)</f>
        <v>237.99693513046941</v>
      </c>
      <c r="N76" s="230">
        <f>IF('Сравнение налоговой нагрузки'!N$5&lt;='Портрет типового резидента'!$E$10,0,'Портрет типового резидента'!$E$62)</f>
        <v>237.99693513046941</v>
      </c>
      <c r="O76" s="230">
        <f>IF('Сравнение налоговой нагрузки'!O$5&lt;='Портрет типового резидента'!$E$10,0,'Портрет типового резидента'!$E$62)</f>
        <v>237.99693513046941</v>
      </c>
      <c r="P76" s="230">
        <f>IF('Сравнение налоговой нагрузки'!P$5&lt;='Портрет типового резидента'!$E$10,0,'Портрет типового резидента'!$E$62)</f>
        <v>237.99693513046941</v>
      </c>
      <c r="Q76" s="230">
        <f>IF('Сравнение налоговой нагрузки'!Q$5&lt;='Портрет типового резидента'!$E$10,0,'Портрет типового резидента'!$E$62)</f>
        <v>237.99693513046941</v>
      </c>
      <c r="R76" s="230">
        <f>IF('Сравнение налоговой нагрузки'!R$5&lt;='Портрет типового резидента'!$E$10,0,'Портрет типового резидента'!$E$62)</f>
        <v>237.99693513046941</v>
      </c>
      <c r="S76" s="230">
        <f>IF('Сравнение налоговой нагрузки'!S$5&lt;='Портрет типового резидента'!$E$10,0,'Портрет типового резидента'!$E$62)</f>
        <v>237.99693513046941</v>
      </c>
      <c r="T76" s="230">
        <f>IF('Сравнение налоговой нагрузки'!T$5&lt;='Портрет типового резидента'!$E$10,0,'Портрет типового резидента'!$E$62)</f>
        <v>237.99693513046941</v>
      </c>
      <c r="U76" s="230">
        <f>IF('Сравнение налоговой нагрузки'!U$5&lt;='Портрет типового резидента'!$E$10,0,'Портрет типового резидента'!$E$62)</f>
        <v>237.99693513046941</v>
      </c>
      <c r="V76" s="230">
        <f>IF('Сравнение налоговой нагрузки'!V$5&lt;='Портрет типового резидента'!$E$10,0,'Портрет типового резидента'!$E$62)</f>
        <v>237.99693513046941</v>
      </c>
      <c r="W76" s="230">
        <f>IF('Сравнение налоговой нагрузки'!W$5&lt;='Портрет типового резидента'!$E$10,0,'Портрет типового резидента'!$E$62)</f>
        <v>237.99693513046941</v>
      </c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</row>
    <row r="77" spans="1:130" s="70" customFormat="1" outlineLevel="1" x14ac:dyDescent="0.45">
      <c r="A77" s="12"/>
      <c r="B77" s="12" t="s">
        <v>138</v>
      </c>
      <c r="C77" s="72">
        <f t="shared" si="22"/>
        <v>422.5</v>
      </c>
      <c r="D77" s="230"/>
      <c r="E77" s="230"/>
      <c r="F77" s="230"/>
      <c r="G77" s="230"/>
      <c r="H77" s="230"/>
      <c r="I77" s="230"/>
      <c r="J77" s="230"/>
      <c r="K77" s="230">
        <f>IF('Сравнение налоговой нагрузки'!K$5&lt;='Портрет типового резидента'!$E$10,0,'Портрет типового резидента'!$E$49)</f>
        <v>32.5</v>
      </c>
      <c r="L77" s="230">
        <f>IF('Сравнение налоговой нагрузки'!L$5&lt;='Портрет типового резидента'!$E$10,0,'Портрет типового резидента'!$E$49)</f>
        <v>32.5</v>
      </c>
      <c r="M77" s="230">
        <f>IF('Сравнение налоговой нагрузки'!M$5&lt;='Портрет типового резидента'!$E$10,0,'Портрет типового резидента'!$E$49)</f>
        <v>32.5</v>
      </c>
      <c r="N77" s="230">
        <f>IF('Сравнение налоговой нагрузки'!N$5&lt;='Портрет типового резидента'!$E$10,0,'Портрет типового резидента'!$E$49)</f>
        <v>32.5</v>
      </c>
      <c r="O77" s="230">
        <f>IF('Сравнение налоговой нагрузки'!O$5&lt;='Портрет типового резидента'!$E$10,0,'Портрет типового резидента'!$E$49)</f>
        <v>32.5</v>
      </c>
      <c r="P77" s="230">
        <f>IF('Сравнение налоговой нагрузки'!P$5&lt;='Портрет типового резидента'!$E$10,0,'Портрет типового резидента'!$E$49)</f>
        <v>32.5</v>
      </c>
      <c r="Q77" s="230">
        <f>IF('Сравнение налоговой нагрузки'!Q$5&lt;='Портрет типового резидента'!$E$10,0,'Портрет типового резидента'!$E$49)</f>
        <v>32.5</v>
      </c>
      <c r="R77" s="230">
        <f>IF('Сравнение налоговой нагрузки'!R$5&lt;='Портрет типового резидента'!$E$10,0,'Портрет типового резидента'!$E$49)</f>
        <v>32.5</v>
      </c>
      <c r="S77" s="230">
        <f>IF('Сравнение налоговой нагрузки'!S$5&lt;='Портрет типового резидента'!$E$10,0,'Портрет типового резидента'!$E$49)</f>
        <v>32.5</v>
      </c>
      <c r="T77" s="230">
        <f>IF('Сравнение налоговой нагрузки'!T$5&lt;='Портрет типового резидента'!$E$10,0,'Портрет типового резидента'!$E$49)</f>
        <v>32.5</v>
      </c>
      <c r="U77" s="230">
        <f>IF('Сравнение налоговой нагрузки'!U$5&lt;='Портрет типового резидента'!$E$10,0,'Портрет типового резидента'!$E$49)</f>
        <v>32.5</v>
      </c>
      <c r="V77" s="230">
        <f>IF('Сравнение налоговой нагрузки'!V$5&lt;='Портрет типового резидента'!$E$10,0,'Портрет типового резидента'!$E$49)</f>
        <v>32.5</v>
      </c>
      <c r="W77" s="230">
        <f>IF('Сравнение налоговой нагрузки'!W$5&lt;='Портрет типового резидента'!$E$10,0,'Портрет типового резидента'!$E$49)</f>
        <v>32.5</v>
      </c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</row>
    <row r="78" spans="1:130" s="70" customFormat="1" outlineLevel="1" x14ac:dyDescent="0.45">
      <c r="A78" s="12"/>
      <c r="B78" s="12" t="s">
        <v>146</v>
      </c>
      <c r="C78" s="155">
        <f t="shared" si="22"/>
        <v>244.3064869530576</v>
      </c>
      <c r="D78" s="162">
        <f>'Портрет типового резидента'!$E$48</f>
        <v>12.215324347652876</v>
      </c>
      <c r="E78" s="162">
        <f>'Портрет типового резидента'!$E$48</f>
        <v>12.215324347652876</v>
      </c>
      <c r="F78" s="162">
        <f>'Портрет типового резидента'!$E$48</f>
        <v>12.215324347652876</v>
      </c>
      <c r="G78" s="162">
        <f>'Портрет типового резидента'!$E$48</f>
        <v>12.215324347652876</v>
      </c>
      <c r="H78" s="162">
        <f>'Портрет типового резидента'!$E$48</f>
        <v>12.215324347652876</v>
      </c>
      <c r="I78" s="162">
        <f>'Портрет типового резидента'!$E$48</f>
        <v>12.215324347652876</v>
      </c>
      <c r="J78" s="162">
        <f>'Портрет типового резидента'!$E$48</f>
        <v>12.215324347652876</v>
      </c>
      <c r="K78" s="162">
        <f>'Портрет типового резидента'!$E$48</f>
        <v>12.215324347652876</v>
      </c>
      <c r="L78" s="162">
        <f>'Портрет типового резидента'!$E$48</f>
        <v>12.215324347652876</v>
      </c>
      <c r="M78" s="162">
        <f>'Портрет типового резидента'!$E$48</f>
        <v>12.215324347652876</v>
      </c>
      <c r="N78" s="162">
        <f>'Портрет типового резидента'!$E$48</f>
        <v>12.215324347652876</v>
      </c>
      <c r="O78" s="162">
        <f>'Портрет типового резидента'!$E$48</f>
        <v>12.215324347652876</v>
      </c>
      <c r="P78" s="162">
        <f>'Портрет типового резидента'!$E$48</f>
        <v>12.215324347652876</v>
      </c>
      <c r="Q78" s="162">
        <f>'Портрет типового резидента'!$E$48</f>
        <v>12.215324347652876</v>
      </c>
      <c r="R78" s="162">
        <f>'Портрет типового резидента'!$E$48</f>
        <v>12.215324347652876</v>
      </c>
      <c r="S78" s="162">
        <f>'Портрет типового резидента'!$E$48</f>
        <v>12.215324347652876</v>
      </c>
      <c r="T78" s="162">
        <f>'Портрет типового резидента'!$E$48</f>
        <v>12.215324347652876</v>
      </c>
      <c r="U78" s="162">
        <f>'Портрет типового резидента'!$E$48</f>
        <v>12.215324347652876</v>
      </c>
      <c r="V78" s="162">
        <f>'Портрет типового резидента'!$E$48</f>
        <v>12.215324347652876</v>
      </c>
      <c r="W78" s="162">
        <f>'Портрет типового резидента'!$E$48</f>
        <v>12.215324347652876</v>
      </c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</row>
    <row r="79" spans="1:130" s="70" customFormat="1" outlineLevel="1" x14ac:dyDescent="0.45">
      <c r="A79" s="12"/>
      <c r="B79" s="12" t="s">
        <v>139</v>
      </c>
      <c r="C79" s="72">
        <f t="shared" si="22"/>
        <v>2570.4</v>
      </c>
      <c r="D79" s="230">
        <f>IF('Сравнение налоговой нагрузки'!D$5&lt;='Портрет типового резидента'!$E$10,0,'Портрет типового резидента'!$E$41)</f>
        <v>0</v>
      </c>
      <c r="E79" s="230">
        <f>IF('Сравнение налоговой нагрузки'!E$5&lt;='Портрет типового резидента'!$E$10,0,'Портрет типового резидента'!$E$41)</f>
        <v>0</v>
      </c>
      <c r="F79" s="230">
        <f>IF('Сравнение налоговой нагрузки'!F$5&lt;='Портрет типового резидента'!$E$10,0,'Портрет типового резидента'!$E$41)</f>
        <v>142.80000000000001</v>
      </c>
      <c r="G79" s="230">
        <f>IF('Сравнение налоговой нагрузки'!G$5&lt;='Портрет типового резидента'!$E$10,0,'Портрет типового резидента'!$E$41)</f>
        <v>142.80000000000001</v>
      </c>
      <c r="H79" s="230">
        <f>IF('Сравнение налоговой нагрузки'!H$5&lt;='Портрет типового резидента'!$E$10,0,'Портрет типового резидента'!$E$41)</f>
        <v>142.80000000000001</v>
      </c>
      <c r="I79" s="230">
        <f>IF('Сравнение налоговой нагрузки'!I$5&lt;='Портрет типового резидента'!$E$10,0,'Портрет типового резидента'!$E$41)</f>
        <v>142.80000000000001</v>
      </c>
      <c r="J79" s="230">
        <f>IF('Сравнение налоговой нагрузки'!J$5&lt;='Портрет типового резидента'!$E$10,0,'Портрет типового резидента'!$E$41)</f>
        <v>142.80000000000001</v>
      </c>
      <c r="K79" s="230">
        <f>IF('Сравнение налоговой нагрузки'!K$5&lt;='Портрет типового резидента'!$E$10,0,'Портрет типового резидента'!$E$41)</f>
        <v>142.80000000000001</v>
      </c>
      <c r="L79" s="230">
        <f>IF('Сравнение налоговой нагрузки'!L$5&lt;='Портрет типового резидента'!$E$10,0,'Портрет типового резидента'!$E$41)</f>
        <v>142.80000000000001</v>
      </c>
      <c r="M79" s="230">
        <f>IF('Сравнение налоговой нагрузки'!M$5&lt;='Портрет типового резидента'!$E$10,0,'Портрет типового резидента'!$E$41)</f>
        <v>142.80000000000001</v>
      </c>
      <c r="N79" s="230">
        <f>IF('Сравнение налоговой нагрузки'!N$5&lt;='Портрет типового резидента'!$E$10,0,'Портрет типового резидента'!$E$41)</f>
        <v>142.80000000000001</v>
      </c>
      <c r="O79" s="230">
        <f>IF('Сравнение налоговой нагрузки'!O$5&lt;='Портрет типового резидента'!$E$10,0,'Портрет типового резидента'!$E$41)</f>
        <v>142.80000000000001</v>
      </c>
      <c r="P79" s="230">
        <f>IF('Сравнение налоговой нагрузки'!P$5&lt;='Портрет типового резидента'!$E$10,0,'Портрет типового резидента'!$E$41)</f>
        <v>142.80000000000001</v>
      </c>
      <c r="Q79" s="230">
        <f>IF('Сравнение налоговой нагрузки'!Q$5&lt;='Портрет типового резидента'!$E$10,0,'Портрет типового резидента'!$E$41)</f>
        <v>142.80000000000001</v>
      </c>
      <c r="R79" s="230">
        <f>IF('Сравнение налоговой нагрузки'!R$5&lt;='Портрет типового резидента'!$E$10,0,'Портрет типового резидента'!$E$41)</f>
        <v>142.80000000000001</v>
      </c>
      <c r="S79" s="230">
        <f>IF('Сравнение налоговой нагрузки'!S$5&lt;='Портрет типового резидента'!$E$10,0,'Портрет типового резидента'!$E$41)</f>
        <v>142.80000000000001</v>
      </c>
      <c r="T79" s="230">
        <f>IF('Сравнение налоговой нагрузки'!T$5&lt;='Портрет типового резидента'!$E$10,0,'Портрет типового резидента'!$E$41)</f>
        <v>142.80000000000001</v>
      </c>
      <c r="U79" s="230">
        <f>IF('Сравнение налоговой нагрузки'!U$5&lt;='Портрет типового резидента'!$E$10,0,'Портрет типового резидента'!$E$41)</f>
        <v>142.80000000000001</v>
      </c>
      <c r="V79" s="230">
        <f>IF('Сравнение налоговой нагрузки'!V$5&lt;='Портрет типового резидента'!$E$10,0,'Портрет типового резидента'!$E$41)</f>
        <v>142.80000000000001</v>
      </c>
      <c r="W79" s="230">
        <f>IF('Сравнение налоговой нагрузки'!W$5&lt;='Портрет типового резидента'!$E$10,0,'Портрет типового резидента'!$E$41)</f>
        <v>142.80000000000001</v>
      </c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</row>
    <row r="80" spans="1:130" s="70" customFormat="1" outlineLevel="1" x14ac:dyDescent="0.45">
      <c r="A80" s="12"/>
      <c r="B80" s="12" t="s">
        <v>140</v>
      </c>
      <c r="C80" s="72">
        <f t="shared" si="22"/>
        <v>709.80000000000018</v>
      </c>
      <c r="D80" s="230"/>
      <c r="E80" s="230"/>
      <c r="F80" s="230"/>
      <c r="G80" s="230"/>
      <c r="H80" s="230"/>
      <c r="I80" s="230"/>
      <c r="J80" s="230"/>
      <c r="K80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80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80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80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80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80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80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80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80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80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80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80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80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</row>
    <row r="81" spans="1:130" s="70" customFormat="1" outlineLevel="1" x14ac:dyDescent="0.45">
      <c r="A81" s="12"/>
      <c r="B81" s="12" t="s">
        <v>147</v>
      </c>
      <c r="C81" s="72">
        <f t="shared" si="22"/>
        <v>2206.25</v>
      </c>
      <c r="D81" s="162">
        <f>D82+D83</f>
        <v>203.125</v>
      </c>
      <c r="E81" s="162">
        <f t="shared" ref="E81:W81" si="24">E82+E83</f>
        <v>203.125</v>
      </c>
      <c r="F81" s="162">
        <f t="shared" si="24"/>
        <v>100</v>
      </c>
      <c r="G81" s="162">
        <f t="shared" si="24"/>
        <v>100</v>
      </c>
      <c r="H81" s="162">
        <f t="shared" si="24"/>
        <v>100</v>
      </c>
      <c r="I81" s="162">
        <f t="shared" si="24"/>
        <v>100</v>
      </c>
      <c r="J81" s="162">
        <f t="shared" si="24"/>
        <v>100</v>
      </c>
      <c r="K81" s="162">
        <f t="shared" si="24"/>
        <v>100</v>
      </c>
      <c r="L81" s="162">
        <f t="shared" si="24"/>
        <v>100</v>
      </c>
      <c r="M81" s="162">
        <f t="shared" si="24"/>
        <v>100</v>
      </c>
      <c r="N81" s="162">
        <f t="shared" si="24"/>
        <v>100</v>
      </c>
      <c r="O81" s="162">
        <f t="shared" si="24"/>
        <v>100</v>
      </c>
      <c r="P81" s="162">
        <f t="shared" si="24"/>
        <v>100</v>
      </c>
      <c r="Q81" s="162">
        <f t="shared" si="24"/>
        <v>100</v>
      </c>
      <c r="R81" s="162">
        <f t="shared" si="24"/>
        <v>100</v>
      </c>
      <c r="S81" s="162">
        <f t="shared" si="24"/>
        <v>100</v>
      </c>
      <c r="T81" s="162">
        <f t="shared" si="24"/>
        <v>100</v>
      </c>
      <c r="U81" s="162">
        <f t="shared" si="24"/>
        <v>100</v>
      </c>
      <c r="V81" s="162">
        <f t="shared" si="24"/>
        <v>100</v>
      </c>
      <c r="W81" s="162">
        <f t="shared" si="24"/>
        <v>100</v>
      </c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</row>
    <row r="82" spans="1:130" s="69" customFormat="1" outlineLevel="1" x14ac:dyDescent="0.45">
      <c r="A82" s="18"/>
      <c r="B82" s="18" t="s">
        <v>143</v>
      </c>
      <c r="C82" s="73">
        <f t="shared" si="22"/>
        <v>1800</v>
      </c>
      <c r="D82" s="227">
        <f>IF('Сравнение налоговой нагрузки'!D$5&lt;='Портрет типового резидента'!$E$10,0,'Портрет типового резидента'!$E$50)</f>
        <v>0</v>
      </c>
      <c r="E82" s="227">
        <f>IF('Сравнение налоговой нагрузки'!E$5&lt;='Портрет типового резидента'!$E$10,0,'Портрет типового резидента'!$E$50)</f>
        <v>0</v>
      </c>
      <c r="F82" s="227">
        <f>IF('Сравнение налоговой нагрузки'!F$5&lt;='Портрет типового резидента'!$E$10,0,'Портрет типового резидента'!$E$50)</f>
        <v>100</v>
      </c>
      <c r="G82" s="227">
        <f>IF('Сравнение налоговой нагрузки'!G$5&lt;='Портрет типового резидента'!$E$10,0,'Портрет типового резидента'!$E$50)</f>
        <v>100</v>
      </c>
      <c r="H82" s="227">
        <f>IF('Сравнение налоговой нагрузки'!H$5&lt;='Портрет типового резидента'!$E$10,0,'Портрет типового резидента'!$E$50)</f>
        <v>100</v>
      </c>
      <c r="I82" s="227">
        <f>IF('Сравнение налоговой нагрузки'!I$5&lt;='Портрет типового резидента'!$E$10,0,'Портрет типового резидента'!$E$50)</f>
        <v>100</v>
      </c>
      <c r="J82" s="227">
        <f>IF('Сравнение налоговой нагрузки'!J$5&lt;='Портрет типового резидента'!$E$10,0,'Портрет типового резидента'!$E$50)</f>
        <v>100</v>
      </c>
      <c r="K82" s="227">
        <f>IF('Сравнение налоговой нагрузки'!K$5&lt;='Портрет типового резидента'!$E$10,0,'Портрет типового резидента'!$E$50)</f>
        <v>100</v>
      </c>
      <c r="L82" s="227">
        <f>IF('Сравнение налоговой нагрузки'!L$5&lt;='Портрет типового резидента'!$E$10,0,'Портрет типового резидента'!$E$50)</f>
        <v>100</v>
      </c>
      <c r="M82" s="227">
        <f>IF('Сравнение налоговой нагрузки'!M$5&lt;='Портрет типового резидента'!$E$10,0,'Портрет типового резидента'!$E$50)</f>
        <v>100</v>
      </c>
      <c r="N82" s="227">
        <f>IF('Сравнение налоговой нагрузки'!N$5&lt;='Портрет типового резидента'!$E$10,0,'Портрет типового резидента'!$E$50)</f>
        <v>100</v>
      </c>
      <c r="O82" s="227">
        <f>IF('Сравнение налоговой нагрузки'!O$5&lt;='Портрет типового резидента'!$E$10,0,'Портрет типового резидента'!$E$50)</f>
        <v>100</v>
      </c>
      <c r="P82" s="227">
        <f>IF('Сравнение налоговой нагрузки'!P$5&lt;='Портрет типового резидента'!$E$10,0,'Портрет типового резидента'!$E$50)</f>
        <v>100</v>
      </c>
      <c r="Q82" s="227">
        <f>IF('Сравнение налоговой нагрузки'!Q$5&lt;='Портрет типового резидента'!$E$10,0,'Портрет типового резидента'!$E$50)</f>
        <v>100</v>
      </c>
      <c r="R82" s="227">
        <f>IF('Сравнение налоговой нагрузки'!R$5&lt;='Портрет типового резидента'!$E$10,0,'Портрет типового резидента'!$E$50)</f>
        <v>100</v>
      </c>
      <c r="S82" s="227">
        <f>IF('Сравнение налоговой нагрузки'!S$5&lt;='Портрет типового резидента'!$E$10,0,'Портрет типового резидента'!$E$50)</f>
        <v>100</v>
      </c>
      <c r="T82" s="227">
        <f>IF('Сравнение налоговой нагрузки'!T$5&lt;='Портрет типового резидента'!$E$10,0,'Портрет типового резидента'!$E$50)</f>
        <v>100</v>
      </c>
      <c r="U82" s="227">
        <f>IF('Сравнение налоговой нагрузки'!U$5&lt;='Портрет типового резидента'!$E$10,0,'Портрет типового резидента'!$E$50)</f>
        <v>100</v>
      </c>
      <c r="V82" s="227">
        <f>IF('Сравнение налоговой нагрузки'!V$5&lt;='Портрет типового резидента'!$E$10,0,'Портрет типового резидента'!$E$50)</f>
        <v>100</v>
      </c>
      <c r="W82" s="227">
        <f>IF('Сравнение налоговой нагрузки'!W$5&lt;='Портрет типового резидента'!$E$10,0,'Портрет типового резидента'!$E$50)</f>
        <v>100</v>
      </c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</row>
    <row r="83" spans="1:130" s="69" customFormat="1" outlineLevel="1" x14ac:dyDescent="0.45">
      <c r="A83" s="18"/>
      <c r="B83" s="77" t="s">
        <v>144</v>
      </c>
      <c r="C83" s="74">
        <f t="shared" si="22"/>
        <v>406.25</v>
      </c>
      <c r="D83" s="232">
        <f>IF('Сравнение налоговой нагрузки'!D$5&lt;='Портрет типового резидента'!$E$10,'Портрет типового резидента'!$E$24/1.2*15%/'Портрет типового резидента'!$E$10,0)</f>
        <v>203.125</v>
      </c>
      <c r="E83" s="232">
        <f>IF('Сравнение налоговой нагрузки'!E$5&lt;='Портрет типового резидента'!$E$10,'Портрет типового резидента'!$E$24/1.2*15%/'Портрет типового резидента'!$E$10,0)</f>
        <v>203.125</v>
      </c>
      <c r="F83" s="232">
        <f>IF('Сравнение налоговой нагрузки'!F$5&lt;='Портрет типового резидента'!$E$10,'Портрет типового резидента'!$E$24/1.2*15%/'Портрет типового резидента'!$E$10,0)</f>
        <v>0</v>
      </c>
      <c r="G83" s="232">
        <f>IF('Сравнение налоговой нагрузки'!G$5&lt;='Портрет типового резидента'!$E$10,'Портрет типового резидента'!$E$24/1.2*15%/'Портрет типового резидента'!$E$10,0)</f>
        <v>0</v>
      </c>
      <c r="H83" s="232">
        <f>IF('Сравнение налоговой нагрузки'!H$5&lt;='Портрет типового резидента'!$E$10,'Портрет типового резидента'!$E$24/1.2*15%/'Портрет типового резидента'!$E$10,0)</f>
        <v>0</v>
      </c>
      <c r="I83" s="232">
        <f>IF('Сравнение налоговой нагрузки'!I$5&lt;='Портрет типового резидента'!$E$10,'Портрет типового резидента'!$E$24/1.2*15%/'Портрет типового резидента'!$E$10,0)</f>
        <v>0</v>
      </c>
      <c r="J83" s="232">
        <f>IF('Сравнение налоговой нагрузки'!J$5&lt;='Портрет типового резидента'!$E$10,'Портрет типового резидента'!$E$24/1.2*15%/'Портрет типового резидента'!$E$10,0)</f>
        <v>0</v>
      </c>
      <c r="K83" s="232">
        <f>IF('Сравнение налоговой нагрузки'!K$5&lt;='Портрет типового резидента'!$E$10,'Портрет типового резидента'!$E$24/1.2*15%/'Портрет типового резидента'!$E$10,0)</f>
        <v>0</v>
      </c>
      <c r="L83" s="232">
        <f>IF('Сравнение налоговой нагрузки'!L$5&lt;='Портрет типового резидента'!$E$10,'Портрет типового резидента'!$E$24/1.2*15%/'Портрет типового резидента'!$E$10,0)</f>
        <v>0</v>
      </c>
      <c r="M83" s="232">
        <f>IF('Сравнение налоговой нагрузки'!M$5&lt;='Портрет типового резидента'!$E$10,'Портрет типового резидента'!$E$24/1.2*15%/'Портрет типового резидента'!$E$10,0)</f>
        <v>0</v>
      </c>
      <c r="N83" s="232">
        <f>IF('Сравнение налоговой нагрузки'!N$5&lt;='Портрет типового резидента'!$E$10,'Портрет типового резидента'!$E$24/1.2*15%/'Портрет типового резидента'!$E$10,0)</f>
        <v>0</v>
      </c>
      <c r="O83" s="232">
        <f>IF('Сравнение налоговой нагрузки'!O$5&lt;='Портрет типового резидента'!$E$10,'Портрет типового резидента'!$E$24/1.2*15%/'Портрет типового резидента'!$E$10,0)</f>
        <v>0</v>
      </c>
      <c r="P83" s="232">
        <f>IF('Сравнение налоговой нагрузки'!P$5&lt;='Портрет типового резидента'!$E$10,'Портрет типового резидента'!$E$24/1.2*15%/'Портрет типового резидента'!$E$10,0)</f>
        <v>0</v>
      </c>
      <c r="Q83" s="232">
        <f>IF('Сравнение налоговой нагрузки'!Q$5&lt;='Портрет типового резидента'!$E$10,'Портрет типового резидента'!$E$24/1.2*15%/'Портрет типового резидента'!$E$10,0)</f>
        <v>0</v>
      </c>
      <c r="R83" s="232">
        <f>IF('Сравнение налоговой нагрузки'!R$5&lt;='Портрет типового резидента'!$E$10,'Портрет типового резидента'!$E$24/1.2*15%/'Портрет типового резидента'!$E$10,0)</f>
        <v>0</v>
      </c>
      <c r="S83" s="232">
        <f>IF('Сравнение налоговой нагрузки'!S$5&lt;='Портрет типового резидента'!$E$10,'Портрет типового резидента'!$E$24/1.2*15%/'Портрет типового резидента'!$E$10,0)</f>
        <v>0</v>
      </c>
      <c r="T83" s="232">
        <f>IF('Сравнение налоговой нагрузки'!T$5&lt;='Портрет типового резидента'!$E$10,'Портрет типового резидента'!$E$24/1.2*15%/'Портрет типового резидента'!$E$10,0)</f>
        <v>0</v>
      </c>
      <c r="U83" s="232">
        <f>IF('Сравнение налоговой нагрузки'!U$5&lt;='Портрет типового резидента'!$E$10,'Портрет типового резидента'!$E$24/1.2*15%/'Портрет типового резидента'!$E$10,0)</f>
        <v>0</v>
      </c>
      <c r="V83" s="232">
        <f>IF('Сравнение налоговой нагрузки'!V$5&lt;='Портрет типового резидента'!$E$10,'Портрет типового резидента'!$E$24/1.2*15%/'Портрет типового резидента'!$E$10,0)</f>
        <v>0</v>
      </c>
      <c r="W83" s="232">
        <f>IF('Сравнение налоговой нагрузки'!W$5&lt;='Портрет типового резидента'!$E$10,'Портрет типового резидента'!$E$24/1.2*15%/'Портрет типового резидента'!$E$10,0)</f>
        <v>0</v>
      </c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</row>
    <row r="84" spans="1:130" s="69" customFormat="1" x14ac:dyDescent="0.45">
      <c r="A84" s="18"/>
      <c r="B84" s="77"/>
      <c r="C84" s="74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</row>
    <row r="85" spans="1:130" s="70" customFormat="1" x14ac:dyDescent="0.45">
      <c r="A85" s="12"/>
      <c r="B85" s="318" t="str">
        <f>'Критерии реализации проектов'!B14</f>
        <v>Научно-технологические парки</v>
      </c>
      <c r="C85" s="316">
        <f>SUM(D85:W85)</f>
        <v>12043.089082840896</v>
      </c>
      <c r="D85" s="317">
        <f>D86+D89+D90+D91+D92+D93+D94</f>
        <v>473.95833333333331</v>
      </c>
      <c r="E85" s="317">
        <f t="shared" ref="E85:W85" si="25">E86+E89+E90+E91+E92+E93+E94</f>
        <v>473.95833333333331</v>
      </c>
      <c r="F85" s="317">
        <f t="shared" si="25"/>
        <v>616.39846756523468</v>
      </c>
      <c r="G85" s="317">
        <f t="shared" si="25"/>
        <v>616.39846756523468</v>
      </c>
      <c r="H85" s="317">
        <f t="shared" si="25"/>
        <v>616.39846756523468</v>
      </c>
      <c r="I85" s="317">
        <f t="shared" si="25"/>
        <v>616.39846756523468</v>
      </c>
      <c r="J85" s="317">
        <f t="shared" si="25"/>
        <v>616.39846756523468</v>
      </c>
      <c r="K85" s="317">
        <f t="shared" si="25"/>
        <v>616.39846756523468</v>
      </c>
      <c r="L85" s="317">
        <f t="shared" si="25"/>
        <v>616.39846756523468</v>
      </c>
      <c r="M85" s="317">
        <f t="shared" si="25"/>
        <v>616.39846756523468</v>
      </c>
      <c r="N85" s="317">
        <f t="shared" si="25"/>
        <v>616.39846756523468</v>
      </c>
      <c r="O85" s="317">
        <f t="shared" si="25"/>
        <v>616.39846756523468</v>
      </c>
      <c r="P85" s="317">
        <f t="shared" si="25"/>
        <v>616.39846756523468</v>
      </c>
      <c r="Q85" s="317">
        <f t="shared" si="25"/>
        <v>616.39846756523468</v>
      </c>
      <c r="R85" s="317">
        <f t="shared" si="25"/>
        <v>616.39846756523468</v>
      </c>
      <c r="S85" s="317">
        <f t="shared" si="25"/>
        <v>616.39846756523468</v>
      </c>
      <c r="T85" s="317">
        <f t="shared" si="25"/>
        <v>616.39846756523468</v>
      </c>
      <c r="U85" s="317">
        <f t="shared" si="25"/>
        <v>616.39846756523468</v>
      </c>
      <c r="V85" s="317">
        <f t="shared" si="25"/>
        <v>616.39846756523468</v>
      </c>
      <c r="W85" s="317">
        <f t="shared" si="25"/>
        <v>616.39846756523468</v>
      </c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</row>
    <row r="86" spans="1:130" s="70" customFormat="1" outlineLevel="1" x14ac:dyDescent="0.45">
      <c r="A86" s="12"/>
      <c r="B86" s="88" t="s">
        <v>136</v>
      </c>
      <c r="C86" s="89">
        <f t="shared" ref="C86:C96" si="26">SUM(D86:W86)</f>
        <v>4141.6666666666661</v>
      </c>
      <c r="D86" s="162">
        <f>D87+D88</f>
        <v>270.83333333333331</v>
      </c>
      <c r="E86" s="162">
        <f t="shared" ref="E86:W86" si="27">E87+E88</f>
        <v>270.83333333333331</v>
      </c>
      <c r="F86" s="162">
        <f t="shared" si="27"/>
        <v>200</v>
      </c>
      <c r="G86" s="162">
        <f t="shared" si="27"/>
        <v>200</v>
      </c>
      <c r="H86" s="162">
        <f t="shared" si="27"/>
        <v>200</v>
      </c>
      <c r="I86" s="162">
        <f t="shared" si="27"/>
        <v>200</v>
      </c>
      <c r="J86" s="162">
        <f t="shared" si="27"/>
        <v>200</v>
      </c>
      <c r="K86" s="162">
        <f t="shared" si="27"/>
        <v>200</v>
      </c>
      <c r="L86" s="162">
        <f t="shared" si="27"/>
        <v>200</v>
      </c>
      <c r="M86" s="162">
        <f t="shared" si="27"/>
        <v>200</v>
      </c>
      <c r="N86" s="162">
        <f t="shared" si="27"/>
        <v>200</v>
      </c>
      <c r="O86" s="162">
        <f t="shared" si="27"/>
        <v>200</v>
      </c>
      <c r="P86" s="162">
        <f t="shared" si="27"/>
        <v>200</v>
      </c>
      <c r="Q86" s="162">
        <f t="shared" si="27"/>
        <v>200</v>
      </c>
      <c r="R86" s="162">
        <f t="shared" si="27"/>
        <v>200</v>
      </c>
      <c r="S86" s="162">
        <f t="shared" si="27"/>
        <v>200</v>
      </c>
      <c r="T86" s="162">
        <f t="shared" si="27"/>
        <v>200</v>
      </c>
      <c r="U86" s="162">
        <f t="shared" si="27"/>
        <v>200</v>
      </c>
      <c r="V86" s="162">
        <f t="shared" si="27"/>
        <v>200</v>
      </c>
      <c r="W86" s="162">
        <f t="shared" si="27"/>
        <v>200</v>
      </c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</row>
    <row r="87" spans="1:130" s="69" customFormat="1" outlineLevel="1" x14ac:dyDescent="0.45">
      <c r="A87" s="18"/>
      <c r="B87" s="83" t="s">
        <v>141</v>
      </c>
      <c r="C87" s="73">
        <f t="shared" si="26"/>
        <v>3600</v>
      </c>
      <c r="D87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87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87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87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87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87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87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87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87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87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87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87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87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87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87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87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87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87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87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87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</row>
    <row r="88" spans="1:130" s="69" customFormat="1" outlineLevel="1" x14ac:dyDescent="0.45">
      <c r="A88" s="18"/>
      <c r="B88" s="83" t="s">
        <v>142</v>
      </c>
      <c r="C88" s="73">
        <f t="shared" si="26"/>
        <v>541.66666666666663</v>
      </c>
      <c r="D88" s="227">
        <f>IF('Сравнение налоговой нагрузки'!D$5&lt;='Портрет типового резидента'!$E$10,'Портрет типового резидента'!$E$24*20/120/'Портрет типового резидента'!$E$10,0)</f>
        <v>270.83333333333331</v>
      </c>
      <c r="E88" s="227">
        <f>IF('Сравнение налоговой нагрузки'!E$5&lt;='Портрет типового резидента'!$E$10,'Портрет типового резидента'!$E$24*20/120/'Портрет типового резидента'!$E$10,0)</f>
        <v>270.83333333333331</v>
      </c>
      <c r="F88" s="227">
        <f>IF('Сравнение налоговой нагрузки'!F$5&lt;='Портрет типового резидента'!$E$10,'Портрет типового резидента'!$E$24*20/120/'Портрет типового резидента'!$E$10,0)</f>
        <v>0</v>
      </c>
      <c r="G88" s="227">
        <f>IF('Сравнение налоговой нагрузки'!G$5&lt;='Портрет типового резидента'!$E$10,'Портрет типового резидента'!$E$24*20/120/'Портрет типового резидента'!$E$10,0)</f>
        <v>0</v>
      </c>
      <c r="H88" s="227">
        <f>IF('Сравнение налоговой нагрузки'!H$5&lt;='Портрет типового резидента'!$E$10,'Портрет типового резидента'!$E$24*20/120/'Портрет типового резидента'!$E$10,0)</f>
        <v>0</v>
      </c>
      <c r="I88" s="227">
        <f>IF('Сравнение налоговой нагрузки'!I$5&lt;='Портрет типового резидента'!$E$10,'Портрет типового резидента'!$E$24*20/120/'Портрет типового резидента'!$E$10,0)</f>
        <v>0</v>
      </c>
      <c r="J88" s="227">
        <f>IF('Сравнение налоговой нагрузки'!J$5&lt;='Портрет типового резидента'!$E$10,'Портрет типового резидента'!$E$24*20/120/'Портрет типового резидента'!$E$10,0)</f>
        <v>0</v>
      </c>
      <c r="K88" s="227">
        <f>IF('Сравнение налоговой нагрузки'!K$5&lt;='Портрет типового резидента'!$E$10,'Портрет типового резидента'!$E$24*20/120/'Портрет типового резидента'!$E$10,0)</f>
        <v>0</v>
      </c>
      <c r="L88" s="227">
        <f>IF('Сравнение налоговой нагрузки'!L$5&lt;='Портрет типового резидента'!$E$10,'Портрет типового резидента'!$E$24*20/120/'Портрет типового резидента'!$E$10,0)</f>
        <v>0</v>
      </c>
      <c r="M88" s="227">
        <f>IF('Сравнение налоговой нагрузки'!M$5&lt;='Портрет типового резидента'!$E$10,'Портрет типового резидента'!$E$24*20/120/'Портрет типового резидента'!$E$10,0)</f>
        <v>0</v>
      </c>
      <c r="N88" s="227">
        <f>IF('Сравнение налоговой нагрузки'!N$5&lt;='Портрет типового резидента'!$E$10,'Портрет типового резидента'!$E$24*20/120/'Портрет типового резидента'!$E$10,0)</f>
        <v>0</v>
      </c>
      <c r="O88" s="227">
        <f>IF('Сравнение налоговой нагрузки'!O$5&lt;='Портрет типового резидента'!$E$10,'Портрет типового резидента'!$E$24*20/120/'Портрет типового резидента'!$E$10,0)</f>
        <v>0</v>
      </c>
      <c r="P88" s="227">
        <f>IF('Сравнение налоговой нагрузки'!P$5&lt;='Портрет типового резидента'!$E$10,'Портрет типового резидента'!$E$24*20/120/'Портрет типового резидента'!$E$10,0)</f>
        <v>0</v>
      </c>
      <c r="Q88" s="227">
        <f>IF('Сравнение налоговой нагрузки'!Q$5&lt;='Портрет типового резидента'!$E$10,'Портрет типового резидента'!$E$24*20/120/'Портрет типового резидента'!$E$10,0)</f>
        <v>0</v>
      </c>
      <c r="R88" s="227">
        <f>IF('Сравнение налоговой нагрузки'!R$5&lt;='Портрет типового резидента'!$E$10,'Портрет типового резидента'!$E$24*20/120/'Портрет типового резидента'!$E$10,0)</f>
        <v>0</v>
      </c>
      <c r="S88" s="227">
        <f>IF('Сравнение налоговой нагрузки'!S$5&lt;='Портрет типового резидента'!$E$10,'Портрет типового резидента'!$E$24*20/120/'Портрет типового резидента'!$E$10,0)</f>
        <v>0</v>
      </c>
      <c r="T88" s="227">
        <f>IF('Сравнение налоговой нагрузки'!T$5&lt;='Портрет типового резидента'!$E$10,'Портрет типового резидента'!$E$24*20/120/'Портрет типового резидента'!$E$10,0)</f>
        <v>0</v>
      </c>
      <c r="U88" s="227">
        <f>IF('Сравнение налоговой нагрузки'!U$5&lt;='Портрет типового резидента'!$E$10,'Портрет типового резидента'!$E$24*20/120/'Портрет типового резидента'!$E$10,0)</f>
        <v>0</v>
      </c>
      <c r="V88" s="227">
        <f>IF('Сравнение налоговой нагрузки'!V$5&lt;='Портрет типового резидента'!$E$10,'Портрет типового резидента'!$E$24*20/120/'Портрет типового резидента'!$E$10,0)</f>
        <v>0</v>
      </c>
      <c r="W88" s="227">
        <f>IF('Сравнение налоговой нагрузки'!W$5&lt;='Портрет типового резидента'!$E$10,'Портрет типового резидента'!$E$24*20/120/'Портрет типового резидента'!$E$10,0)</f>
        <v>0</v>
      </c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</row>
    <row r="89" spans="1:130" s="70" customFormat="1" outlineLevel="1" x14ac:dyDescent="0.45">
      <c r="A89" s="12"/>
      <c r="B89" s="17" t="s">
        <v>137</v>
      </c>
      <c r="C89" s="72">
        <f t="shared" si="26"/>
        <v>2141.9724161742247</v>
      </c>
      <c r="D89" s="230">
        <f>IF('Сравнение налоговой нагрузки'!D$5&lt;='Портрет типового резидента'!$E$10,0,'Портрет типового резидента'!$E$60*Налогообложение!$M$15)</f>
        <v>0</v>
      </c>
      <c r="E89" s="230">
        <f>IF('Сравнение налоговой нагрузки'!E$5&lt;='Портрет типового резидента'!$E$10,0,'Портрет типового резидента'!$E$60*Налогообложение!$M$15)</f>
        <v>0</v>
      </c>
      <c r="F89" s="230">
        <f>IF('Сравнение налоговой нагрузки'!F$5&lt;='Портрет типового резидента'!$E$10,0,'Портрет типового резидента'!$E$60*Налогообложение!$M$15)</f>
        <v>118.99846756523471</v>
      </c>
      <c r="G89" s="230">
        <f>IF('Сравнение налоговой нагрузки'!G$5&lt;='Портрет типового резидента'!$E$10,0,'Портрет типового резидента'!$E$60*Налогообложение!$M$15)</f>
        <v>118.99846756523471</v>
      </c>
      <c r="H89" s="230">
        <f>IF('Сравнение налоговой нагрузки'!H$5&lt;='Портрет типового резидента'!$E$10,0,'Портрет типового резидента'!$E$60*Налогообложение!$M$15)</f>
        <v>118.99846756523471</v>
      </c>
      <c r="I89" s="230">
        <f>IF('Сравнение налоговой нагрузки'!I$5&lt;='Портрет типового резидента'!$E$10,0,'Портрет типового резидента'!$E$60*Налогообложение!$M$15)</f>
        <v>118.99846756523471</v>
      </c>
      <c r="J89" s="230">
        <f>IF('Сравнение налоговой нагрузки'!J$5&lt;='Портрет типового резидента'!$E$10,0,'Портрет типового резидента'!$E$60*Налогообложение!$M$15)</f>
        <v>118.99846756523471</v>
      </c>
      <c r="K89" s="230">
        <f>IF('Сравнение налоговой нагрузки'!K$5&lt;='Портрет типового резидента'!$E$10,0,'Портрет типового резидента'!$E$60*Налогообложение!$M$15)</f>
        <v>118.99846756523471</v>
      </c>
      <c r="L89" s="230">
        <f>IF('Сравнение налоговой нагрузки'!L$5&lt;='Портрет типового резидента'!$E$10,0,'Портрет типового резидента'!$E$60*Налогообложение!$M$15)</f>
        <v>118.99846756523471</v>
      </c>
      <c r="M89" s="230">
        <f>IF('Сравнение налоговой нагрузки'!M$5&lt;='Портрет типового резидента'!$E$10,0,'Портрет типового резидента'!$E$60*Налогообложение!$M$15)</f>
        <v>118.99846756523471</v>
      </c>
      <c r="N89" s="230">
        <f>IF('Сравнение налоговой нагрузки'!N$5&lt;='Портрет типового резидента'!$E$10,0,'Портрет типового резидента'!$E$60*Налогообложение!$M$15)</f>
        <v>118.99846756523471</v>
      </c>
      <c r="O89" s="230">
        <f>IF('Сравнение налоговой нагрузки'!O$5&lt;='Портрет типового резидента'!$E$10,0,'Портрет типового резидента'!$E$60*Налогообложение!$M$15)</f>
        <v>118.99846756523471</v>
      </c>
      <c r="P89" s="230">
        <f>IF('Сравнение налоговой нагрузки'!P$5&lt;='Портрет типового резидента'!$E$10,0,'Портрет типового резидента'!$E$60*Налогообложение!$M$15)</f>
        <v>118.99846756523471</v>
      </c>
      <c r="Q89" s="230">
        <f>IF('Сравнение налоговой нагрузки'!Q$5&lt;='Портрет типового резидента'!$E$10,0,'Портрет типового резидента'!$E$60*Налогообложение!$M$15)</f>
        <v>118.99846756523471</v>
      </c>
      <c r="R89" s="230">
        <f>IF('Сравнение налоговой нагрузки'!R$5&lt;='Портрет типового резидента'!$E$10,0,'Портрет типового резидента'!$E$60*Налогообложение!$M$15)</f>
        <v>118.99846756523471</v>
      </c>
      <c r="S89" s="230">
        <f>IF('Сравнение налоговой нагрузки'!S$5&lt;='Портрет типового резидента'!$E$10,0,'Портрет типового резидента'!$E$60*Налогообложение!$M$15)</f>
        <v>118.99846756523471</v>
      </c>
      <c r="T89" s="230">
        <f>IF('Сравнение налоговой нагрузки'!T$5&lt;='Портрет типового резидента'!$E$10,0,'Портрет типового резидента'!$E$60*Налогообложение!$M$15)</f>
        <v>118.99846756523471</v>
      </c>
      <c r="U89" s="230">
        <f>IF('Сравнение налоговой нагрузки'!U$5&lt;='Портрет типового резидента'!$E$10,0,'Портрет типового резидента'!$E$60*Налогообложение!$M$15)</f>
        <v>118.99846756523471</v>
      </c>
      <c r="V89" s="230">
        <f>IF('Сравнение налоговой нагрузки'!V$5&lt;='Портрет типового резидента'!$E$10,0,'Портрет типового резидента'!$E$60*Налогообложение!$M$15)</f>
        <v>118.99846756523471</v>
      </c>
      <c r="W89" s="230">
        <f>IF('Сравнение налоговой нагрузки'!W$5&lt;='Портрет типового резидента'!$E$10,0,'Портрет типового резидента'!$E$60*Налогообложение!$M$15)</f>
        <v>118.99846756523471</v>
      </c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</row>
    <row r="90" spans="1:130" s="70" customFormat="1" outlineLevel="1" x14ac:dyDescent="0.45">
      <c r="A90" s="12"/>
      <c r="B90" s="17" t="s">
        <v>138</v>
      </c>
      <c r="C90" s="72">
        <f t="shared" si="26"/>
        <v>0</v>
      </c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</row>
    <row r="91" spans="1:130" s="70" customFormat="1" outlineLevel="1" x14ac:dyDescent="0.45">
      <c r="A91" s="12"/>
      <c r="B91" s="17" t="s">
        <v>146</v>
      </c>
      <c r="C91" s="72">
        <f t="shared" si="26"/>
        <v>0</v>
      </c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</row>
    <row r="92" spans="1:130" s="70" customFormat="1" outlineLevel="1" x14ac:dyDescent="0.45">
      <c r="A92" s="12"/>
      <c r="B92" s="17" t="s">
        <v>139</v>
      </c>
      <c r="C92" s="72">
        <f t="shared" si="26"/>
        <v>2570.4</v>
      </c>
      <c r="D92" s="230">
        <f>IF('Сравнение налоговой нагрузки'!D$5&lt;='Портрет типового резидента'!$E$10,0,'Портрет типового резидента'!$E$41)</f>
        <v>0</v>
      </c>
      <c r="E92" s="230">
        <f>IF('Сравнение налоговой нагрузки'!E$5&lt;='Портрет типового резидента'!$E$10,0,'Портрет типового резидента'!$E$41)</f>
        <v>0</v>
      </c>
      <c r="F92" s="230">
        <f>IF('Сравнение налоговой нагрузки'!F$5&lt;='Портрет типового резидента'!$E$10,0,'Портрет типового резидента'!$E$41)</f>
        <v>142.80000000000001</v>
      </c>
      <c r="G92" s="230">
        <f>IF('Сравнение налоговой нагрузки'!G$5&lt;='Портрет типового резидента'!$E$10,0,'Портрет типового резидента'!$E$41)</f>
        <v>142.80000000000001</v>
      </c>
      <c r="H92" s="230">
        <f>IF('Сравнение налоговой нагрузки'!H$5&lt;='Портрет типового резидента'!$E$10,0,'Портрет типового резидента'!$E$41)</f>
        <v>142.80000000000001</v>
      </c>
      <c r="I92" s="230">
        <f>IF('Сравнение налоговой нагрузки'!I$5&lt;='Портрет типового резидента'!$E$10,0,'Портрет типового резидента'!$E$41)</f>
        <v>142.80000000000001</v>
      </c>
      <c r="J92" s="230">
        <f>IF('Сравнение налоговой нагрузки'!J$5&lt;='Портрет типового резидента'!$E$10,0,'Портрет типового резидента'!$E$41)</f>
        <v>142.80000000000001</v>
      </c>
      <c r="K92" s="230">
        <f>IF('Сравнение налоговой нагрузки'!K$5&lt;='Портрет типового резидента'!$E$10,0,'Портрет типового резидента'!$E$41)</f>
        <v>142.80000000000001</v>
      </c>
      <c r="L92" s="230">
        <f>IF('Сравнение налоговой нагрузки'!L$5&lt;='Портрет типового резидента'!$E$10,0,'Портрет типового резидента'!$E$41)</f>
        <v>142.80000000000001</v>
      </c>
      <c r="M92" s="230">
        <f>IF('Сравнение налоговой нагрузки'!M$5&lt;='Портрет типового резидента'!$E$10,0,'Портрет типового резидента'!$E$41)</f>
        <v>142.80000000000001</v>
      </c>
      <c r="N92" s="230">
        <f>IF('Сравнение налоговой нагрузки'!N$5&lt;='Портрет типового резидента'!$E$10,0,'Портрет типового резидента'!$E$41)</f>
        <v>142.80000000000001</v>
      </c>
      <c r="O92" s="230">
        <f>IF('Сравнение налоговой нагрузки'!O$5&lt;='Портрет типового резидента'!$E$10,0,'Портрет типового резидента'!$E$41)</f>
        <v>142.80000000000001</v>
      </c>
      <c r="P92" s="230">
        <f>IF('Сравнение налоговой нагрузки'!P$5&lt;='Портрет типового резидента'!$E$10,0,'Портрет типового резидента'!$E$41)</f>
        <v>142.80000000000001</v>
      </c>
      <c r="Q92" s="230">
        <f>IF('Сравнение налоговой нагрузки'!Q$5&lt;='Портрет типового резидента'!$E$10,0,'Портрет типового резидента'!$E$41)</f>
        <v>142.80000000000001</v>
      </c>
      <c r="R92" s="230">
        <f>IF('Сравнение налоговой нагрузки'!R$5&lt;='Портрет типового резидента'!$E$10,0,'Портрет типового резидента'!$E$41)</f>
        <v>142.80000000000001</v>
      </c>
      <c r="S92" s="230">
        <f>IF('Сравнение налоговой нагрузки'!S$5&lt;='Портрет типового резидента'!$E$10,0,'Портрет типового резидента'!$E$41)</f>
        <v>142.80000000000001</v>
      </c>
      <c r="T92" s="230">
        <f>IF('Сравнение налоговой нагрузки'!T$5&lt;='Портрет типового резидента'!$E$10,0,'Портрет типового резидента'!$E$41)</f>
        <v>142.80000000000001</v>
      </c>
      <c r="U92" s="230">
        <f>IF('Сравнение налоговой нагрузки'!U$5&lt;='Портрет типового резидента'!$E$10,0,'Портрет типового резидента'!$E$41)</f>
        <v>142.80000000000001</v>
      </c>
      <c r="V92" s="230">
        <f>IF('Сравнение налоговой нагрузки'!V$5&lt;='Портрет типового резидента'!$E$10,0,'Портрет типового резидента'!$E$41)</f>
        <v>142.80000000000001</v>
      </c>
      <c r="W92" s="230">
        <f>IF('Сравнение налоговой нагрузки'!W$5&lt;='Портрет типового резидента'!$E$10,0,'Портрет типового резидента'!$E$41)</f>
        <v>142.80000000000001</v>
      </c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</row>
    <row r="93" spans="1:130" s="70" customFormat="1" outlineLevel="1" x14ac:dyDescent="0.45">
      <c r="A93" s="12"/>
      <c r="B93" s="17" t="s">
        <v>140</v>
      </c>
      <c r="C93" s="72">
        <f t="shared" si="26"/>
        <v>982.8000000000003</v>
      </c>
      <c r="D93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93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93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93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93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93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93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93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93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93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93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93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93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93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93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93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93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93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93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93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</row>
    <row r="94" spans="1:130" s="70" customFormat="1" outlineLevel="1" x14ac:dyDescent="0.45">
      <c r="A94" s="12"/>
      <c r="B94" s="17" t="s">
        <v>147</v>
      </c>
      <c r="C94" s="72">
        <f t="shared" si="26"/>
        <v>2206.25</v>
      </c>
      <c r="D94" s="162">
        <f>D95+D96</f>
        <v>203.125</v>
      </c>
      <c r="E94" s="162">
        <f t="shared" ref="E94:W94" si="28">E95+E96</f>
        <v>203.125</v>
      </c>
      <c r="F94" s="162">
        <f t="shared" si="28"/>
        <v>100</v>
      </c>
      <c r="G94" s="162">
        <f t="shared" si="28"/>
        <v>100</v>
      </c>
      <c r="H94" s="162">
        <f t="shared" si="28"/>
        <v>100</v>
      </c>
      <c r="I94" s="162">
        <f t="shared" si="28"/>
        <v>100</v>
      </c>
      <c r="J94" s="162">
        <f t="shared" si="28"/>
        <v>100</v>
      </c>
      <c r="K94" s="162">
        <f t="shared" si="28"/>
        <v>100</v>
      </c>
      <c r="L94" s="162">
        <f t="shared" si="28"/>
        <v>100</v>
      </c>
      <c r="M94" s="162">
        <f t="shared" si="28"/>
        <v>100</v>
      </c>
      <c r="N94" s="162">
        <f t="shared" si="28"/>
        <v>100</v>
      </c>
      <c r="O94" s="162">
        <f t="shared" si="28"/>
        <v>100</v>
      </c>
      <c r="P94" s="162">
        <f t="shared" si="28"/>
        <v>100</v>
      </c>
      <c r="Q94" s="162">
        <f t="shared" si="28"/>
        <v>100</v>
      </c>
      <c r="R94" s="162">
        <f t="shared" si="28"/>
        <v>100</v>
      </c>
      <c r="S94" s="162">
        <f t="shared" si="28"/>
        <v>100</v>
      </c>
      <c r="T94" s="162">
        <f t="shared" si="28"/>
        <v>100</v>
      </c>
      <c r="U94" s="162">
        <f t="shared" si="28"/>
        <v>100</v>
      </c>
      <c r="V94" s="162">
        <f t="shared" si="28"/>
        <v>100</v>
      </c>
      <c r="W94" s="162">
        <f t="shared" si="28"/>
        <v>100</v>
      </c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</row>
    <row r="95" spans="1:130" outlineLevel="1" x14ac:dyDescent="0.45">
      <c r="B95" s="83" t="s">
        <v>143</v>
      </c>
      <c r="C95" s="73">
        <f t="shared" si="26"/>
        <v>1800</v>
      </c>
      <c r="D95" s="227">
        <f>IF('Сравнение налоговой нагрузки'!D$5&lt;='Портрет типового резидента'!$E$10,0,'Портрет типового резидента'!$E$50)</f>
        <v>0</v>
      </c>
      <c r="E95" s="227">
        <f>IF('Сравнение налоговой нагрузки'!E$5&lt;='Портрет типового резидента'!$E$10,0,'Портрет типового резидента'!$E$50)</f>
        <v>0</v>
      </c>
      <c r="F95" s="227">
        <f>IF('Сравнение налоговой нагрузки'!F$5&lt;='Портрет типового резидента'!$E$10,0,'Портрет типового резидента'!$E$50)</f>
        <v>100</v>
      </c>
      <c r="G95" s="227">
        <f>IF('Сравнение налоговой нагрузки'!G$5&lt;='Портрет типового резидента'!$E$10,0,'Портрет типового резидента'!$E$50)</f>
        <v>100</v>
      </c>
      <c r="H95" s="227">
        <f>IF('Сравнение налоговой нагрузки'!H$5&lt;='Портрет типового резидента'!$E$10,0,'Портрет типового резидента'!$E$50)</f>
        <v>100</v>
      </c>
      <c r="I95" s="227">
        <f>IF('Сравнение налоговой нагрузки'!I$5&lt;='Портрет типового резидента'!$E$10,0,'Портрет типового резидента'!$E$50)</f>
        <v>100</v>
      </c>
      <c r="J95" s="227">
        <f>IF('Сравнение налоговой нагрузки'!J$5&lt;='Портрет типового резидента'!$E$10,0,'Портрет типового резидента'!$E$50)</f>
        <v>100</v>
      </c>
      <c r="K95" s="227">
        <f>IF('Сравнение налоговой нагрузки'!K$5&lt;='Портрет типового резидента'!$E$10,0,'Портрет типового резидента'!$E$50)</f>
        <v>100</v>
      </c>
      <c r="L95" s="227">
        <f>IF('Сравнение налоговой нагрузки'!L$5&lt;='Портрет типового резидента'!$E$10,0,'Портрет типового резидента'!$E$50)</f>
        <v>100</v>
      </c>
      <c r="M95" s="227">
        <f>IF('Сравнение налоговой нагрузки'!M$5&lt;='Портрет типового резидента'!$E$10,0,'Портрет типового резидента'!$E$50)</f>
        <v>100</v>
      </c>
      <c r="N95" s="227">
        <f>IF('Сравнение налоговой нагрузки'!N$5&lt;='Портрет типового резидента'!$E$10,0,'Портрет типового резидента'!$E$50)</f>
        <v>100</v>
      </c>
      <c r="O95" s="227">
        <f>IF('Сравнение налоговой нагрузки'!O$5&lt;='Портрет типового резидента'!$E$10,0,'Портрет типового резидента'!$E$50)</f>
        <v>100</v>
      </c>
      <c r="P95" s="227">
        <f>IF('Сравнение налоговой нагрузки'!P$5&lt;='Портрет типового резидента'!$E$10,0,'Портрет типового резидента'!$E$50)</f>
        <v>100</v>
      </c>
      <c r="Q95" s="227">
        <f>IF('Сравнение налоговой нагрузки'!Q$5&lt;='Портрет типового резидента'!$E$10,0,'Портрет типового резидента'!$E$50)</f>
        <v>100</v>
      </c>
      <c r="R95" s="227">
        <f>IF('Сравнение налоговой нагрузки'!R$5&lt;='Портрет типового резидента'!$E$10,0,'Портрет типового резидента'!$E$50)</f>
        <v>100</v>
      </c>
      <c r="S95" s="227">
        <f>IF('Сравнение налоговой нагрузки'!S$5&lt;='Портрет типового резидента'!$E$10,0,'Портрет типового резидента'!$E$50)</f>
        <v>100</v>
      </c>
      <c r="T95" s="227">
        <f>IF('Сравнение налоговой нагрузки'!T$5&lt;='Портрет типового резидента'!$E$10,0,'Портрет типового резидента'!$E$50)</f>
        <v>100</v>
      </c>
      <c r="U95" s="227">
        <f>IF('Сравнение налоговой нагрузки'!U$5&lt;='Портрет типового резидента'!$E$10,0,'Портрет типового резидента'!$E$50)</f>
        <v>100</v>
      </c>
      <c r="V95" s="227">
        <f>IF('Сравнение налоговой нагрузки'!V$5&lt;='Портрет типового резидента'!$E$10,0,'Портрет типового резидента'!$E$50)</f>
        <v>100</v>
      </c>
      <c r="W95" s="227">
        <f>IF('Сравнение налоговой нагрузки'!W$5&lt;='Портрет типового резидента'!$E$10,0,'Портрет типового резидента'!$E$50)</f>
        <v>100</v>
      </c>
    </row>
    <row r="96" spans="1:130" outlineLevel="1" x14ac:dyDescent="0.45">
      <c r="B96" s="77" t="s">
        <v>144</v>
      </c>
      <c r="C96" s="74">
        <f t="shared" si="26"/>
        <v>406.25</v>
      </c>
      <c r="D96" s="232">
        <f>IF('Сравнение налоговой нагрузки'!D$5&lt;='Портрет типового резидента'!$E$10,'Портрет типового резидента'!$E$24/1.2*15%/'Портрет типового резидента'!$E$10,0)</f>
        <v>203.125</v>
      </c>
      <c r="E96" s="232">
        <f>IF('Сравнение налоговой нагрузки'!E$5&lt;='Портрет типового резидента'!$E$10,'Портрет типового резидента'!$E$24/1.2*15%/'Портрет типового резидента'!$E$10,0)</f>
        <v>203.125</v>
      </c>
      <c r="F96" s="232">
        <f>IF('Сравнение налоговой нагрузки'!F$5&lt;='Портрет типового резидента'!$E$10,'Портрет типового резидента'!$E$24/1.2*15%/'Портрет типового резидента'!$E$10,0)</f>
        <v>0</v>
      </c>
      <c r="G96" s="232">
        <f>IF('Сравнение налоговой нагрузки'!G$5&lt;='Портрет типового резидента'!$E$10,'Портрет типового резидента'!$E$24/1.2*15%/'Портрет типового резидента'!$E$10,0)</f>
        <v>0</v>
      </c>
      <c r="H96" s="232">
        <f>IF('Сравнение налоговой нагрузки'!H$5&lt;='Портрет типового резидента'!$E$10,'Портрет типового резидента'!$E$24/1.2*15%/'Портрет типового резидента'!$E$10,0)</f>
        <v>0</v>
      </c>
      <c r="I96" s="232">
        <f>IF('Сравнение налоговой нагрузки'!I$5&lt;='Портрет типового резидента'!$E$10,'Портрет типового резидента'!$E$24/1.2*15%/'Портрет типового резидента'!$E$10,0)</f>
        <v>0</v>
      </c>
      <c r="J96" s="232">
        <f>IF('Сравнение налоговой нагрузки'!J$5&lt;='Портрет типового резидента'!$E$10,'Портрет типового резидента'!$E$24/1.2*15%/'Портрет типового резидента'!$E$10,0)</f>
        <v>0</v>
      </c>
      <c r="K96" s="232">
        <f>IF('Сравнение налоговой нагрузки'!K$5&lt;='Портрет типового резидента'!$E$10,'Портрет типового резидента'!$E$24/1.2*15%/'Портрет типового резидента'!$E$10,0)</f>
        <v>0</v>
      </c>
      <c r="L96" s="232">
        <f>IF('Сравнение налоговой нагрузки'!L$5&lt;='Портрет типового резидента'!$E$10,'Портрет типового резидента'!$E$24/1.2*15%/'Портрет типового резидента'!$E$10,0)</f>
        <v>0</v>
      </c>
      <c r="M96" s="232">
        <f>IF('Сравнение налоговой нагрузки'!M$5&lt;='Портрет типового резидента'!$E$10,'Портрет типового резидента'!$E$24/1.2*15%/'Портрет типового резидента'!$E$10,0)</f>
        <v>0</v>
      </c>
      <c r="N96" s="232">
        <f>IF('Сравнение налоговой нагрузки'!N$5&lt;='Портрет типового резидента'!$E$10,'Портрет типового резидента'!$E$24/1.2*15%/'Портрет типового резидента'!$E$10,0)</f>
        <v>0</v>
      </c>
      <c r="O96" s="232">
        <f>IF('Сравнение налоговой нагрузки'!O$5&lt;='Портрет типового резидента'!$E$10,'Портрет типового резидента'!$E$24/1.2*15%/'Портрет типового резидента'!$E$10,0)</f>
        <v>0</v>
      </c>
      <c r="P96" s="232">
        <f>IF('Сравнение налоговой нагрузки'!P$5&lt;='Портрет типового резидента'!$E$10,'Портрет типового резидента'!$E$24/1.2*15%/'Портрет типового резидента'!$E$10,0)</f>
        <v>0</v>
      </c>
      <c r="Q96" s="232">
        <f>IF('Сравнение налоговой нагрузки'!Q$5&lt;='Портрет типового резидента'!$E$10,'Портрет типового резидента'!$E$24/1.2*15%/'Портрет типового резидента'!$E$10,0)</f>
        <v>0</v>
      </c>
      <c r="R96" s="232">
        <f>IF('Сравнение налоговой нагрузки'!R$5&lt;='Портрет типового резидента'!$E$10,'Портрет типового резидента'!$E$24/1.2*15%/'Портрет типового резидента'!$E$10,0)</f>
        <v>0</v>
      </c>
      <c r="S96" s="232">
        <f>IF('Сравнение налоговой нагрузки'!S$5&lt;='Портрет типового резидента'!$E$10,'Портрет типового резидента'!$E$24/1.2*15%/'Портрет типового резидента'!$E$10,0)</f>
        <v>0</v>
      </c>
      <c r="T96" s="232">
        <f>IF('Сравнение налоговой нагрузки'!T$5&lt;='Портрет типового резидента'!$E$10,'Портрет типового резидента'!$E$24/1.2*15%/'Портрет типового резидента'!$E$10,0)</f>
        <v>0</v>
      </c>
      <c r="U96" s="232">
        <f>IF('Сравнение налоговой нагрузки'!U$5&lt;='Портрет типового резидента'!$E$10,'Портрет типового резидента'!$E$24/1.2*15%/'Портрет типового резидента'!$E$10,0)</f>
        <v>0</v>
      </c>
      <c r="V96" s="232">
        <f>IF('Сравнение налоговой нагрузки'!V$5&lt;='Портрет типового резидента'!$E$10,'Портрет типового резидента'!$E$24/1.2*15%/'Портрет типового резидента'!$E$10,0)</f>
        <v>0</v>
      </c>
      <c r="W96" s="232">
        <f>IF('Сравнение налоговой нагрузки'!W$5&lt;='Портрет типового резидента'!$E$10,'Портрет типового резидента'!$E$24/1.2*15%/'Портрет типового резидента'!$E$10,0)</f>
        <v>0</v>
      </c>
    </row>
    <row r="97" spans="1:130" s="1" customFormat="1" x14ac:dyDescent="0.45">
      <c r="C97" s="2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</row>
    <row r="98" spans="1:130" s="153" customFormat="1" x14ac:dyDescent="0.45">
      <c r="A98" s="139"/>
      <c r="B98" s="319" t="str">
        <f>'Критерии реализации проектов'!B9</f>
        <v>Инвестиционный договор</v>
      </c>
      <c r="C98" s="316">
        <f>SUM(D98:W98)</f>
        <v>13791.808411128084</v>
      </c>
      <c r="D98" s="317">
        <f>D99+D102+D103+D104+D105+D106+D107</f>
        <v>0</v>
      </c>
      <c r="E98" s="317">
        <f t="shared" ref="E98:W98" si="29">E99+E102+E103+E104+E105+E106+E107</f>
        <v>0</v>
      </c>
      <c r="F98" s="317">
        <f t="shared" si="29"/>
        <v>720.29754810437555</v>
      </c>
      <c r="G98" s="317">
        <f t="shared" si="29"/>
        <v>732.51287245202855</v>
      </c>
      <c r="H98" s="317">
        <f t="shared" si="29"/>
        <v>732.51287245202855</v>
      </c>
      <c r="I98" s="317">
        <f t="shared" si="29"/>
        <v>732.51287245202855</v>
      </c>
      <c r="J98" s="317">
        <f t="shared" si="29"/>
        <v>732.51287245202855</v>
      </c>
      <c r="K98" s="317">
        <f t="shared" si="29"/>
        <v>780.11225947812238</v>
      </c>
      <c r="L98" s="317">
        <f t="shared" si="29"/>
        <v>780.11225947812238</v>
      </c>
      <c r="M98" s="317">
        <f t="shared" si="29"/>
        <v>780.11225947812238</v>
      </c>
      <c r="N98" s="317">
        <f t="shared" si="29"/>
        <v>780.11225947812238</v>
      </c>
      <c r="O98" s="317">
        <f t="shared" si="29"/>
        <v>780.11225947812238</v>
      </c>
      <c r="P98" s="317">
        <f t="shared" si="29"/>
        <v>780.11225947812238</v>
      </c>
      <c r="Q98" s="317">
        <f t="shared" si="29"/>
        <v>780.11225947812238</v>
      </c>
      <c r="R98" s="317">
        <f t="shared" si="29"/>
        <v>780.11225947812238</v>
      </c>
      <c r="S98" s="317">
        <f t="shared" si="29"/>
        <v>780.11225947812238</v>
      </c>
      <c r="T98" s="317">
        <f t="shared" si="29"/>
        <v>780.11225947812238</v>
      </c>
      <c r="U98" s="317">
        <f t="shared" si="29"/>
        <v>780.11225947812238</v>
      </c>
      <c r="V98" s="317">
        <f t="shared" si="29"/>
        <v>780.11225947812238</v>
      </c>
      <c r="W98" s="317">
        <f t="shared" si="29"/>
        <v>780.11225947812238</v>
      </c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  <c r="BI98" s="139"/>
      <c r="BJ98" s="139"/>
      <c r="BK98" s="139"/>
      <c r="BL98" s="139"/>
      <c r="BM98" s="139"/>
      <c r="BN98" s="139"/>
      <c r="BO98" s="139"/>
      <c r="BP98" s="139"/>
      <c r="BQ98" s="139"/>
      <c r="BR98" s="139"/>
      <c r="BS98" s="139"/>
      <c r="BT98" s="139"/>
      <c r="BU98" s="139"/>
      <c r="BV98" s="139"/>
      <c r="BW98" s="139"/>
      <c r="BX98" s="139"/>
      <c r="BY98" s="139"/>
      <c r="BZ98" s="139"/>
      <c r="CA98" s="139"/>
      <c r="CB98" s="139"/>
      <c r="CC98" s="139"/>
      <c r="CD98" s="139"/>
      <c r="CE98" s="139"/>
      <c r="CF98" s="139"/>
      <c r="CG98" s="139"/>
      <c r="CH98" s="139"/>
      <c r="CI98" s="139"/>
      <c r="CJ98" s="139"/>
      <c r="CK98" s="139"/>
      <c r="CL98" s="139"/>
      <c r="CM98" s="139"/>
      <c r="CN98" s="139"/>
      <c r="CO98" s="139"/>
      <c r="CP98" s="139"/>
      <c r="CQ98" s="139"/>
      <c r="CR98" s="139"/>
      <c r="CS98" s="139"/>
      <c r="CT98" s="139"/>
      <c r="CU98" s="139"/>
      <c r="CV98" s="139"/>
      <c r="CW98" s="139"/>
      <c r="CX98" s="139"/>
      <c r="CY98" s="139"/>
      <c r="CZ98" s="139"/>
      <c r="DA98" s="139"/>
      <c r="DB98" s="139"/>
      <c r="DC98" s="139"/>
      <c r="DD98" s="139"/>
      <c r="DE98" s="139"/>
      <c r="DF98" s="139"/>
      <c r="DG98" s="139"/>
      <c r="DH98" s="139"/>
      <c r="DI98" s="139"/>
      <c r="DJ98" s="139"/>
      <c r="DK98" s="139"/>
      <c r="DL98" s="139"/>
      <c r="DM98" s="139"/>
      <c r="DN98" s="139"/>
      <c r="DO98" s="139"/>
      <c r="DP98" s="139"/>
      <c r="DQ98" s="139"/>
      <c r="DR98" s="139"/>
      <c r="DS98" s="139"/>
      <c r="DT98" s="139"/>
      <c r="DU98" s="139"/>
      <c r="DV98" s="139"/>
      <c r="DW98" s="139"/>
      <c r="DX98" s="139"/>
      <c r="DY98" s="139"/>
      <c r="DZ98" s="139"/>
    </row>
    <row r="99" spans="1:130" s="153" customFormat="1" outlineLevel="1" x14ac:dyDescent="0.45">
      <c r="A99" s="139"/>
      <c r="B99" s="139" t="s">
        <v>136</v>
      </c>
      <c r="C99" s="155">
        <f>SUM(D99:W99)</f>
        <v>3600</v>
      </c>
      <c r="D99" s="162">
        <f>D100+D101</f>
        <v>0</v>
      </c>
      <c r="E99" s="162">
        <f t="shared" ref="E99:W99" si="30">E100+E101</f>
        <v>0</v>
      </c>
      <c r="F99" s="162">
        <f t="shared" si="30"/>
        <v>200</v>
      </c>
      <c r="G99" s="162">
        <f t="shared" si="30"/>
        <v>200</v>
      </c>
      <c r="H99" s="162">
        <f t="shared" si="30"/>
        <v>200</v>
      </c>
      <c r="I99" s="162">
        <f t="shared" si="30"/>
        <v>200</v>
      </c>
      <c r="J99" s="162">
        <f t="shared" si="30"/>
        <v>200</v>
      </c>
      <c r="K99" s="162">
        <f t="shared" si="30"/>
        <v>200</v>
      </c>
      <c r="L99" s="162">
        <f t="shared" si="30"/>
        <v>200</v>
      </c>
      <c r="M99" s="162">
        <f t="shared" si="30"/>
        <v>200</v>
      </c>
      <c r="N99" s="162">
        <f t="shared" si="30"/>
        <v>200</v>
      </c>
      <c r="O99" s="162">
        <f t="shared" si="30"/>
        <v>200</v>
      </c>
      <c r="P99" s="162">
        <f t="shared" si="30"/>
        <v>200</v>
      </c>
      <c r="Q99" s="162">
        <f t="shared" si="30"/>
        <v>200</v>
      </c>
      <c r="R99" s="162">
        <f t="shared" si="30"/>
        <v>200</v>
      </c>
      <c r="S99" s="162">
        <f t="shared" si="30"/>
        <v>200</v>
      </c>
      <c r="T99" s="162">
        <f t="shared" si="30"/>
        <v>200</v>
      </c>
      <c r="U99" s="162">
        <f t="shared" si="30"/>
        <v>200</v>
      </c>
      <c r="V99" s="162">
        <f t="shared" si="30"/>
        <v>200</v>
      </c>
      <c r="W99" s="162">
        <f t="shared" si="30"/>
        <v>200</v>
      </c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  <c r="BI99" s="139"/>
      <c r="BJ99" s="139"/>
      <c r="BK99" s="139"/>
      <c r="BL99" s="139"/>
      <c r="BM99" s="139"/>
      <c r="BN99" s="139"/>
      <c r="BO99" s="139"/>
      <c r="BP99" s="139"/>
      <c r="BQ99" s="139"/>
      <c r="BR99" s="139"/>
      <c r="BS99" s="139"/>
      <c r="BT99" s="139"/>
      <c r="BU99" s="139"/>
      <c r="BV99" s="139"/>
      <c r="BW99" s="139"/>
      <c r="BX99" s="139"/>
      <c r="BY99" s="139"/>
      <c r="BZ99" s="139"/>
      <c r="CA99" s="139"/>
      <c r="CB99" s="139"/>
      <c r="CC99" s="139"/>
      <c r="CD99" s="139"/>
      <c r="CE99" s="139"/>
      <c r="CF99" s="139"/>
      <c r="CG99" s="139"/>
      <c r="CH99" s="139"/>
      <c r="CI99" s="139"/>
      <c r="CJ99" s="139"/>
      <c r="CK99" s="139"/>
      <c r="CL99" s="139"/>
      <c r="CM99" s="139"/>
      <c r="CN99" s="139"/>
      <c r="CO99" s="139"/>
      <c r="CP99" s="139"/>
      <c r="CQ99" s="139"/>
      <c r="CR99" s="139"/>
      <c r="CS99" s="139"/>
      <c r="CT99" s="139"/>
      <c r="CU99" s="139"/>
      <c r="CV99" s="139"/>
      <c r="CW99" s="139"/>
      <c r="CX99" s="139"/>
      <c r="CY99" s="139"/>
      <c r="CZ99" s="139"/>
      <c r="DA99" s="139"/>
      <c r="DB99" s="139"/>
      <c r="DC99" s="139"/>
      <c r="DD99" s="139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39"/>
      <c r="DY99" s="139"/>
      <c r="DZ99" s="139"/>
    </row>
    <row r="100" spans="1:130" s="152" customFormat="1" outlineLevel="1" x14ac:dyDescent="0.45">
      <c r="A100" s="140"/>
      <c r="B100" s="140" t="s">
        <v>141</v>
      </c>
      <c r="C100" s="156">
        <f t="shared" ref="C100:C104" si="31">SUM(D100:W100)</f>
        <v>3600</v>
      </c>
      <c r="D100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100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100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100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100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100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100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100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100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100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100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100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100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100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100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100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100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100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100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100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  <c r="CP100" s="140"/>
      <c r="CQ100" s="140"/>
      <c r="CR100" s="140"/>
      <c r="CS100" s="140"/>
      <c r="CT100" s="140"/>
      <c r="CU100" s="140"/>
      <c r="CV100" s="140"/>
      <c r="CW100" s="140"/>
      <c r="CX100" s="140"/>
      <c r="CY100" s="140"/>
      <c r="CZ100" s="140"/>
      <c r="DA100" s="140"/>
      <c r="DB100" s="140"/>
      <c r="DC100" s="140"/>
      <c r="DD100" s="140"/>
      <c r="DE100" s="140"/>
      <c r="DF100" s="140"/>
      <c r="DG100" s="140"/>
      <c r="DH100" s="140"/>
      <c r="DI100" s="140"/>
      <c r="DJ100" s="140"/>
      <c r="DK100" s="140"/>
      <c r="DL100" s="140"/>
      <c r="DM100" s="140"/>
      <c r="DN100" s="140"/>
      <c r="DO100" s="140"/>
      <c r="DP100" s="140"/>
      <c r="DQ100" s="140"/>
      <c r="DR100" s="140"/>
      <c r="DS100" s="140"/>
      <c r="DT100" s="140"/>
      <c r="DU100" s="140"/>
      <c r="DV100" s="140"/>
      <c r="DW100" s="140"/>
      <c r="DX100" s="140"/>
      <c r="DY100" s="140"/>
      <c r="DZ100" s="140"/>
    </row>
    <row r="101" spans="1:130" s="152" customFormat="1" outlineLevel="1" x14ac:dyDescent="0.45">
      <c r="A101" s="140"/>
      <c r="B101" s="140" t="s">
        <v>142</v>
      </c>
      <c r="C101" s="156">
        <f t="shared" si="31"/>
        <v>0</v>
      </c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  <c r="CP101" s="140"/>
      <c r="CQ101" s="140"/>
      <c r="CR101" s="140"/>
      <c r="CS101" s="140"/>
      <c r="CT101" s="140"/>
      <c r="CU101" s="140"/>
      <c r="CV101" s="140"/>
      <c r="CW101" s="140"/>
      <c r="CX101" s="140"/>
      <c r="CY101" s="140"/>
      <c r="CZ101" s="140"/>
      <c r="DA101" s="140"/>
      <c r="DB101" s="140"/>
      <c r="DC101" s="140"/>
      <c r="DD101" s="140"/>
      <c r="DE101" s="140"/>
      <c r="DF101" s="140"/>
      <c r="DG101" s="140"/>
      <c r="DH101" s="140"/>
      <c r="DI101" s="140"/>
      <c r="DJ101" s="140"/>
      <c r="DK101" s="140"/>
      <c r="DL101" s="140"/>
      <c r="DM101" s="140"/>
      <c r="DN101" s="140"/>
      <c r="DO101" s="140"/>
      <c r="DP101" s="140"/>
      <c r="DQ101" s="140"/>
      <c r="DR101" s="140"/>
      <c r="DS101" s="140"/>
      <c r="DT101" s="140"/>
      <c r="DU101" s="140"/>
      <c r="DV101" s="140"/>
      <c r="DW101" s="140"/>
      <c r="DX101" s="140"/>
      <c r="DY101" s="140"/>
      <c r="DZ101" s="140"/>
    </row>
    <row r="102" spans="1:130" s="153" customFormat="1" outlineLevel="1" x14ac:dyDescent="0.45">
      <c r="A102" s="139"/>
      <c r="B102" s="139" t="s">
        <v>137</v>
      </c>
      <c r="C102" s="155">
        <f t="shared" si="31"/>
        <v>4045.94789721798</v>
      </c>
      <c r="D102" s="230">
        <f>IF('Сравнение налоговой нагрузки'!D$5&lt;='Портрет типового резидента'!$E$10,0,IF('Сравнение налоговой нагрузки'!D$5&lt;=('Портрет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0</v>
      </c>
      <c r="E102" s="230">
        <f>IF('Сравнение налоговой нагрузки'!E$5&lt;='Портрет типового резидента'!$E$10,0,IF('Сравнение налоговой нагрузки'!E$5&lt;=('Портрет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0</v>
      </c>
      <c r="F102" s="230">
        <f>IF('Сравнение налоговой нагрузки'!F$5&lt;='Портрет типового резидента'!$E$10,0,IF('Сравнение налоговой нагрузки'!F$5&lt;=('Портрет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G102" s="230">
        <f>IF('Сравнение налоговой нагрузки'!G$5&lt;='Портрет типового резидента'!$E$10,0,IF('Сравнение налоговой нагрузки'!G$5&lt;=('Портрет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H102" s="230">
        <f>IF('Сравнение налоговой нагрузки'!H$5&lt;='Портрет типового резидента'!$E$10,0,IF('Сравнение налоговой нагрузки'!H$5&lt;=('Портрет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I102" s="230">
        <f>IF('Сравнение налоговой нагрузки'!I$5&lt;='Портрет типового резидента'!$E$10,0,IF('Сравнение налоговой нагрузки'!I$5&lt;=('Портрет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J102" s="230">
        <f>IF('Сравнение налоговой нагрузки'!J$5&lt;='Портрет типового резидента'!$E$10,0,IF('Сравнение налоговой нагрузки'!J$5&lt;=('Портрет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K102" s="230">
        <f>IF('Сравнение налоговой нагрузки'!K$5&lt;='Портрет типового резидента'!$E$10,0,IF('Сравнение налоговой нагрузки'!K$5&lt;=('Портрет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L102" s="230">
        <f>IF('Сравнение налоговой нагрузки'!L$5&lt;='Портрет типового резидента'!$E$10,0,IF('Сравнение налоговой нагрузки'!L$5&lt;=('Портрет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M102" s="230">
        <f>IF('Сравнение налоговой нагрузки'!M$5&lt;='Портрет типового резидента'!$E$10,0,IF('Сравнение налоговой нагрузки'!M$5&lt;=('Портрет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N102" s="230">
        <f>IF('Сравнение налоговой нагрузки'!N$5&lt;='Портрет типового резидента'!$E$10,0,IF('Сравнение налоговой нагрузки'!N$5&lt;=('Портрет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O102" s="230">
        <f>IF('Сравнение налоговой нагрузки'!O$5&lt;='Портрет типового резидента'!$E$10,0,IF('Сравнение налоговой нагрузки'!O$5&lt;=('Портрет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P102" s="230">
        <f>IF('Сравнение налоговой нагрузки'!P$5&lt;='Портрет типового резидента'!$E$10,0,IF('Сравнение налоговой нагрузки'!P$5&lt;=('Портрет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Q102" s="230">
        <f>IF('Сравнение налоговой нагрузки'!Q$5&lt;='Портрет типового резидента'!$E$10,0,IF('Сравнение налоговой нагрузки'!Q$5&lt;=('Портрет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R102" s="230">
        <f>IF('Сравнение налоговой нагрузки'!R$5&lt;='Портрет типового резидента'!$E$10,0,IF('Сравнение налоговой нагрузки'!R$5&lt;=('Портрет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S102" s="230">
        <f>IF('Сравнение налоговой нагрузки'!S$5&lt;='Портрет типового резидента'!$E$10,0,IF('Сравнение налоговой нагрузки'!S$5&lt;=('Портрет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T102" s="230">
        <f>IF('Сравнение налоговой нагрузки'!T$5&lt;='Портрет типового резидента'!$E$10,0,IF('Сравнение налоговой нагрузки'!T$5&lt;=('Портрет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U102" s="230">
        <f>IF('Сравнение налоговой нагрузки'!U$5&lt;='Портрет типового резидента'!$E$10,0,IF('Сравнение налоговой нагрузки'!U$5&lt;=('Портрет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V102" s="230">
        <f>IF('Сравнение налоговой нагрузки'!V$5&lt;='Портрет типового резидента'!$E$10,0,IF('Сравнение налоговой нагрузки'!V$5&lt;=('Портрет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W102" s="230">
        <f>IF('Сравнение налоговой нагрузки'!W$5&lt;='Портрет типового резидента'!$E$10,0,IF('Сравнение налоговой нагрузки'!W$5&lt;=('Портрет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  <c r="BV102" s="139"/>
      <c r="BW102" s="139"/>
      <c r="BX102" s="139"/>
      <c r="BY102" s="139"/>
      <c r="BZ102" s="139"/>
      <c r="CA102" s="139"/>
      <c r="CB102" s="139"/>
      <c r="CC102" s="139"/>
      <c r="CD102" s="139"/>
      <c r="CE102" s="139"/>
      <c r="CF102" s="139"/>
      <c r="CG102" s="139"/>
      <c r="CH102" s="139"/>
      <c r="CI102" s="139"/>
      <c r="CJ102" s="139"/>
      <c r="CK102" s="139"/>
      <c r="CL102" s="139"/>
      <c r="CM102" s="139"/>
      <c r="CN102" s="139"/>
      <c r="CO102" s="139"/>
      <c r="CP102" s="139"/>
      <c r="CQ102" s="139"/>
      <c r="CR102" s="139"/>
      <c r="CS102" s="139"/>
      <c r="CT102" s="139"/>
      <c r="CU102" s="139"/>
      <c r="CV102" s="139"/>
      <c r="CW102" s="139"/>
      <c r="CX102" s="139"/>
      <c r="CY102" s="139"/>
      <c r="CZ102" s="139"/>
      <c r="DA102" s="139"/>
      <c r="DB102" s="139"/>
      <c r="DC102" s="139"/>
      <c r="DD102" s="139"/>
      <c r="DE102" s="139"/>
      <c r="DF102" s="139"/>
      <c r="DG102" s="139"/>
      <c r="DH102" s="139"/>
      <c r="DI102" s="139"/>
      <c r="DJ102" s="139"/>
      <c r="DK102" s="139"/>
      <c r="DL102" s="139"/>
      <c r="DM102" s="139"/>
      <c r="DN102" s="139"/>
      <c r="DO102" s="139"/>
      <c r="DP102" s="139"/>
      <c r="DQ102" s="139"/>
      <c r="DR102" s="139"/>
      <c r="DS102" s="139"/>
      <c r="DT102" s="139"/>
      <c r="DU102" s="139"/>
      <c r="DV102" s="139"/>
      <c r="DW102" s="139"/>
      <c r="DX102" s="139"/>
      <c r="DY102" s="139"/>
      <c r="DZ102" s="139"/>
    </row>
    <row r="103" spans="1:130" s="153" customFormat="1" outlineLevel="1" x14ac:dyDescent="0.45">
      <c r="A103" s="139"/>
      <c r="B103" s="139" t="s">
        <v>138</v>
      </c>
      <c r="C103" s="155">
        <f t="shared" si="31"/>
        <v>585</v>
      </c>
      <c r="D103" s="230">
        <f>IF('Сравнение налоговой нагрузки'!D$5&lt;='Портрет типового резидента'!$E$10,0,'Портрет типового резидента'!$E$49)</f>
        <v>0</v>
      </c>
      <c r="E103" s="230">
        <f>IF('Сравнение налоговой нагрузки'!E$5&lt;='Портрет типового резидента'!$E$10,0,'Портрет типового резидента'!$E$49)</f>
        <v>0</v>
      </c>
      <c r="F103" s="230">
        <f>IF('Сравнение налоговой нагрузки'!F$5&lt;='Портрет типового резидента'!$E$10,0,'Портрет типового резидента'!$E$49)</f>
        <v>32.5</v>
      </c>
      <c r="G103" s="230">
        <f>IF('Сравнение налоговой нагрузки'!G$5&lt;='Портрет типового резидента'!$E$10,0,'Портрет типового резидента'!$E$49)</f>
        <v>32.5</v>
      </c>
      <c r="H103" s="230">
        <f>IF('Сравнение налоговой нагрузки'!H$5&lt;='Портрет типового резидента'!$E$10,0,'Портрет типового резидента'!$E$49)</f>
        <v>32.5</v>
      </c>
      <c r="I103" s="230">
        <f>IF('Сравнение налоговой нагрузки'!I$5&lt;='Портрет типового резидента'!$E$10,0,'Портрет типового резидента'!$E$49)</f>
        <v>32.5</v>
      </c>
      <c r="J103" s="230">
        <f>IF('Сравнение налоговой нагрузки'!J$5&lt;='Портрет типового резидента'!$E$10,0,'Портрет типового резидента'!$E$49)</f>
        <v>32.5</v>
      </c>
      <c r="K103" s="230">
        <f>IF('Сравнение налоговой нагрузки'!K$5&lt;='Портрет типового резидента'!$E$10,0,'Портрет типового резидента'!$E$49)</f>
        <v>32.5</v>
      </c>
      <c r="L103" s="230">
        <f>IF('Сравнение налоговой нагрузки'!L$5&lt;='Портрет типового резидента'!$E$10,0,'Портрет типового резидента'!$E$49)</f>
        <v>32.5</v>
      </c>
      <c r="M103" s="230">
        <f>IF('Сравнение налоговой нагрузки'!M$5&lt;='Портрет типового резидента'!$E$10,0,'Портрет типового резидента'!$E$49)</f>
        <v>32.5</v>
      </c>
      <c r="N103" s="230">
        <f>IF('Сравнение налоговой нагрузки'!N$5&lt;='Портрет типового резидента'!$E$10,0,'Портрет типового резидента'!$E$49)</f>
        <v>32.5</v>
      </c>
      <c r="O103" s="230">
        <f>IF('Сравнение налоговой нагрузки'!O$5&lt;='Портрет типового резидента'!$E$10,0,'Портрет типового резидента'!$E$49)</f>
        <v>32.5</v>
      </c>
      <c r="P103" s="230">
        <f>IF('Сравнение налоговой нагрузки'!P$5&lt;='Портрет типового резидента'!$E$10,0,'Портрет типового резидента'!$E$49)</f>
        <v>32.5</v>
      </c>
      <c r="Q103" s="230">
        <f>IF('Сравнение налоговой нагрузки'!Q$5&lt;='Портрет типового резидента'!$E$10,0,'Портрет типового резидента'!$E$49)</f>
        <v>32.5</v>
      </c>
      <c r="R103" s="230">
        <f>IF('Сравнение налоговой нагрузки'!R$5&lt;='Портрет типового резидента'!$E$10,0,'Портрет типового резидента'!$E$49)</f>
        <v>32.5</v>
      </c>
      <c r="S103" s="230">
        <f>IF('Сравнение налоговой нагрузки'!S$5&lt;='Портрет типового резидента'!$E$10,0,'Портрет типового резидента'!$E$49)</f>
        <v>32.5</v>
      </c>
      <c r="T103" s="230">
        <f>IF('Сравнение налоговой нагрузки'!T$5&lt;='Портрет типового резидента'!$E$10,0,'Портрет типового резидента'!$E$49)</f>
        <v>32.5</v>
      </c>
      <c r="U103" s="230">
        <f>IF('Сравнение налоговой нагрузки'!U$5&lt;='Портрет типового резидента'!$E$10,0,'Портрет типового резидента'!$E$49)</f>
        <v>32.5</v>
      </c>
      <c r="V103" s="230">
        <f>IF('Сравнение налоговой нагрузки'!V$5&lt;='Портрет типового резидента'!$E$10,0,'Портрет типового резидента'!$E$49)</f>
        <v>32.5</v>
      </c>
      <c r="W103" s="230">
        <f>IF('Сравнение налоговой нагрузки'!W$5&lt;='Портрет типового резидента'!$E$10,0,'Портрет типового резидента'!$E$49)</f>
        <v>32.5</v>
      </c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39"/>
      <c r="BM103" s="139"/>
      <c r="BN103" s="139"/>
      <c r="BO103" s="139"/>
      <c r="BP103" s="139"/>
      <c r="BQ103" s="139"/>
      <c r="BR103" s="139"/>
      <c r="BS103" s="139"/>
      <c r="BT103" s="139"/>
      <c r="BU103" s="139"/>
      <c r="BV103" s="139"/>
      <c r="BW103" s="139"/>
      <c r="BX103" s="139"/>
      <c r="BY103" s="139"/>
      <c r="BZ103" s="139"/>
      <c r="CA103" s="139"/>
      <c r="CB103" s="139"/>
      <c r="CC103" s="139"/>
      <c r="CD103" s="139"/>
      <c r="CE103" s="139"/>
      <c r="CF103" s="139"/>
      <c r="CG103" s="139"/>
      <c r="CH103" s="139"/>
      <c r="CI103" s="139"/>
      <c r="CJ103" s="139"/>
      <c r="CK103" s="139"/>
      <c r="CL103" s="139"/>
      <c r="CM103" s="139"/>
      <c r="CN103" s="139"/>
      <c r="CO103" s="139"/>
      <c r="CP103" s="139"/>
      <c r="CQ103" s="139"/>
      <c r="CR103" s="139"/>
      <c r="CS103" s="139"/>
      <c r="CT103" s="139"/>
      <c r="CU103" s="139"/>
      <c r="CV103" s="139"/>
      <c r="CW103" s="139"/>
      <c r="CX103" s="139"/>
      <c r="CY103" s="139"/>
      <c r="CZ103" s="139"/>
      <c r="DA103" s="139"/>
      <c r="DB103" s="139"/>
      <c r="DC103" s="139"/>
      <c r="DD103" s="139"/>
      <c r="DE103" s="139"/>
      <c r="DF103" s="139"/>
      <c r="DG103" s="139"/>
      <c r="DH103" s="139"/>
      <c r="DI103" s="139"/>
      <c r="DJ103" s="139"/>
      <c r="DK103" s="139"/>
      <c r="DL103" s="139"/>
      <c r="DM103" s="139"/>
      <c r="DN103" s="139"/>
      <c r="DO103" s="139"/>
      <c r="DP103" s="139"/>
      <c r="DQ103" s="139"/>
      <c r="DR103" s="139"/>
      <c r="DS103" s="139"/>
      <c r="DT103" s="139"/>
      <c r="DU103" s="139"/>
      <c r="DV103" s="139"/>
      <c r="DW103" s="139"/>
      <c r="DX103" s="139"/>
      <c r="DY103" s="139"/>
      <c r="DZ103" s="139"/>
    </row>
    <row r="104" spans="1:130" s="153" customFormat="1" outlineLevel="1" x14ac:dyDescent="0.45">
      <c r="A104" s="139"/>
      <c r="B104" s="139" t="s">
        <v>146</v>
      </c>
      <c r="C104" s="231">
        <f t="shared" si="31"/>
        <v>207.66051391009896</v>
      </c>
      <c r="D104" s="230">
        <f>IF('Сравнение налоговой нагрузки'!D$5&lt;=('Портрет типового резидента'!$E$10+1),0,'Портрет типового резидента'!$E$48)</f>
        <v>0</v>
      </c>
      <c r="E104" s="230">
        <f>IF('Сравнение налоговой нагрузки'!E$5&lt;=('Портрет типового резидента'!$E$10+1),0,'Портрет типового резидента'!$E$48)</f>
        <v>0</v>
      </c>
      <c r="F104" s="230">
        <f>IF('Сравнение налоговой нагрузки'!F$5&lt;=('Портрет типового резидента'!$E$10+1),0,'Портрет типового резидента'!$E$48)</f>
        <v>0</v>
      </c>
      <c r="G104" s="230">
        <f>IF('Сравнение налоговой нагрузки'!G$5&lt;=('Портрет типового резидента'!$E$10+1),0,'Портрет типового резидента'!$E$48)</f>
        <v>12.215324347652876</v>
      </c>
      <c r="H104" s="230">
        <f>IF('Сравнение налоговой нагрузки'!H$5&lt;=('Портрет типового резидента'!$E$10+1),0,'Портрет типового резидента'!$E$48)</f>
        <v>12.215324347652876</v>
      </c>
      <c r="I104" s="230">
        <f>IF('Сравнение налоговой нагрузки'!I$5&lt;=('Портрет типового резидента'!$E$10+1),0,'Портрет типового резидента'!$E$48)</f>
        <v>12.215324347652876</v>
      </c>
      <c r="J104" s="230">
        <f>IF('Сравнение налоговой нагрузки'!J$5&lt;=('Портрет типового резидента'!$E$10+1),0,'Портрет типового резидента'!$E$48)</f>
        <v>12.215324347652876</v>
      </c>
      <c r="K104" s="230">
        <f>IF('Сравнение налоговой нагрузки'!K$5&lt;=('Портрет типового резидента'!$E$10+1),0,'Портрет типового резидента'!$E$48)</f>
        <v>12.215324347652876</v>
      </c>
      <c r="L104" s="230">
        <f>IF('Сравнение налоговой нагрузки'!L$5&lt;=('Портрет типового резидента'!$E$10+1),0,'Портрет типового резидента'!$E$48)</f>
        <v>12.215324347652876</v>
      </c>
      <c r="M104" s="230">
        <f>IF('Сравнение налоговой нагрузки'!M$5&lt;=('Портрет типового резидента'!$E$10+1),0,'Портрет типового резидента'!$E$48)</f>
        <v>12.215324347652876</v>
      </c>
      <c r="N104" s="230">
        <f>IF('Сравнение налоговой нагрузки'!N$5&lt;=('Портрет типового резидента'!$E$10+1),0,'Портрет типового резидента'!$E$48)</f>
        <v>12.215324347652876</v>
      </c>
      <c r="O104" s="230">
        <f>IF('Сравнение налоговой нагрузки'!O$5&lt;=('Портрет типового резидента'!$E$10+1),0,'Портрет типового резидента'!$E$48)</f>
        <v>12.215324347652876</v>
      </c>
      <c r="P104" s="230">
        <f>IF('Сравнение налоговой нагрузки'!P$5&lt;=('Портрет типового резидента'!$E$10+1),0,'Портрет типового резидента'!$E$48)</f>
        <v>12.215324347652876</v>
      </c>
      <c r="Q104" s="230">
        <f>IF('Сравнение налоговой нагрузки'!Q$5&lt;=('Портрет типового резидента'!$E$10+1),0,'Портрет типового резидента'!$E$48)</f>
        <v>12.215324347652876</v>
      </c>
      <c r="R104" s="230">
        <f>IF('Сравнение налоговой нагрузки'!R$5&lt;=('Портрет типового резидента'!$E$10+1),0,'Портрет типового резидента'!$E$48)</f>
        <v>12.215324347652876</v>
      </c>
      <c r="S104" s="230">
        <f>IF('Сравнение налоговой нагрузки'!S$5&lt;=('Портрет типового резидента'!$E$10+1),0,'Портрет типового резидента'!$E$48)</f>
        <v>12.215324347652876</v>
      </c>
      <c r="T104" s="230">
        <f>IF('Сравнение налоговой нагрузки'!T$5&lt;=('Портрет типового резидента'!$E$10+1),0,'Портрет типового резидента'!$E$48)</f>
        <v>12.215324347652876</v>
      </c>
      <c r="U104" s="230">
        <f>IF('Сравнение налоговой нагрузки'!U$5&lt;=('Портрет типового резидента'!$E$10+1),0,'Портрет типового резидента'!$E$48)</f>
        <v>12.215324347652876</v>
      </c>
      <c r="V104" s="230">
        <f>IF('Сравнение налоговой нагрузки'!V$5&lt;=('Портрет типового резидента'!$E$10+1),0,'Портрет типового резидента'!$E$48)</f>
        <v>12.215324347652876</v>
      </c>
      <c r="W104" s="230">
        <f>IF('Сравнение налоговой нагрузки'!W$5&lt;=('Портрет типового резидента'!$E$10+1),0,'Портрет типового резидента'!$E$48)</f>
        <v>12.215324347652876</v>
      </c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  <c r="BV104" s="139"/>
      <c r="BW104" s="139"/>
      <c r="BX104" s="139"/>
      <c r="BY104" s="139"/>
      <c r="BZ104" s="139"/>
      <c r="CA104" s="139"/>
      <c r="CB104" s="139"/>
      <c r="CC104" s="139"/>
      <c r="CD104" s="139"/>
      <c r="CE104" s="139"/>
      <c r="CF104" s="139"/>
      <c r="CG104" s="139"/>
      <c r="CH104" s="139"/>
      <c r="CI104" s="139"/>
      <c r="CJ104" s="139"/>
      <c r="CK104" s="139"/>
      <c r="CL104" s="139"/>
      <c r="CM104" s="139"/>
      <c r="CN104" s="139"/>
      <c r="CO104" s="139"/>
      <c r="CP104" s="139"/>
      <c r="CQ104" s="139"/>
      <c r="CR104" s="139"/>
      <c r="CS104" s="139"/>
      <c r="CT104" s="139"/>
      <c r="CU104" s="139"/>
      <c r="CV104" s="139"/>
      <c r="CW104" s="139"/>
      <c r="CX104" s="139"/>
      <c r="CY104" s="139"/>
      <c r="CZ104" s="139"/>
      <c r="DA104" s="139"/>
      <c r="DB104" s="139"/>
      <c r="DC104" s="139"/>
      <c r="DD104" s="139"/>
      <c r="DE104" s="139"/>
      <c r="DF104" s="139"/>
      <c r="DG104" s="139"/>
      <c r="DH104" s="139"/>
      <c r="DI104" s="139"/>
      <c r="DJ104" s="139"/>
      <c r="DK104" s="139"/>
      <c r="DL104" s="139"/>
      <c r="DM104" s="139"/>
      <c r="DN104" s="139"/>
      <c r="DO104" s="139"/>
      <c r="DP104" s="139"/>
      <c r="DQ104" s="139"/>
      <c r="DR104" s="139"/>
      <c r="DS104" s="139"/>
      <c r="DT104" s="139"/>
      <c r="DU104" s="139"/>
      <c r="DV104" s="139"/>
      <c r="DW104" s="139"/>
      <c r="DX104" s="139"/>
      <c r="DY104" s="139"/>
      <c r="DZ104" s="139"/>
    </row>
    <row r="105" spans="1:130" s="153" customFormat="1" outlineLevel="1" x14ac:dyDescent="0.45">
      <c r="A105" s="139"/>
      <c r="B105" s="139" t="s">
        <v>139</v>
      </c>
      <c r="C105" s="155">
        <f t="shared" ref="C105:C107" si="32">SUM(D105:W105)</f>
        <v>2570.4</v>
      </c>
      <c r="D105" s="230">
        <f>IF('Сравнение налоговой нагрузки'!D$5&lt;='Портрет типового резидента'!$E$10,0,'Портрет типового резидента'!$E$41)</f>
        <v>0</v>
      </c>
      <c r="E105" s="230">
        <f>IF('Сравнение налоговой нагрузки'!E$5&lt;='Портрет типового резидента'!$E$10,0,'Портрет типового резидента'!$E$41)</f>
        <v>0</v>
      </c>
      <c r="F105" s="230">
        <f>IF('Сравнение налоговой нагрузки'!F$5&lt;='Портрет типового резидента'!$E$10,0,'Портрет типового резидента'!$E$41)</f>
        <v>142.80000000000001</v>
      </c>
      <c r="G105" s="230">
        <f>IF('Сравнение налоговой нагрузки'!G$5&lt;='Портрет типового резидента'!$E$10,0,'Портрет типового резидента'!$E$41)</f>
        <v>142.80000000000001</v>
      </c>
      <c r="H105" s="230">
        <f>IF('Сравнение налоговой нагрузки'!H$5&lt;='Портрет типового резидента'!$E$10,0,'Портрет типового резидента'!$E$41)</f>
        <v>142.80000000000001</v>
      </c>
      <c r="I105" s="230">
        <f>IF('Сравнение налоговой нагрузки'!I$5&lt;='Портрет типового резидента'!$E$10,0,'Портрет типового резидента'!$E$41)</f>
        <v>142.80000000000001</v>
      </c>
      <c r="J105" s="230">
        <f>IF('Сравнение налоговой нагрузки'!J$5&lt;='Портрет типового резидента'!$E$10,0,'Портрет типового резидента'!$E$41)</f>
        <v>142.80000000000001</v>
      </c>
      <c r="K105" s="230">
        <f>IF('Сравнение налоговой нагрузки'!K$5&lt;='Портрет типового резидента'!$E$10,0,'Портрет типового резидента'!$E$41)</f>
        <v>142.80000000000001</v>
      </c>
      <c r="L105" s="230">
        <f>IF('Сравнение налоговой нагрузки'!L$5&lt;='Портрет типового резидента'!$E$10,0,'Портрет типового резидента'!$E$41)</f>
        <v>142.80000000000001</v>
      </c>
      <c r="M105" s="230">
        <f>IF('Сравнение налоговой нагрузки'!M$5&lt;='Портрет типового резидента'!$E$10,0,'Портрет типового резидента'!$E$41)</f>
        <v>142.80000000000001</v>
      </c>
      <c r="N105" s="230">
        <f>IF('Сравнение налоговой нагрузки'!N$5&lt;='Портрет типового резидента'!$E$10,0,'Портрет типового резидента'!$E$41)</f>
        <v>142.80000000000001</v>
      </c>
      <c r="O105" s="230">
        <f>IF('Сравнение налоговой нагрузки'!O$5&lt;='Портрет типового резидента'!$E$10,0,'Портрет типового резидента'!$E$41)</f>
        <v>142.80000000000001</v>
      </c>
      <c r="P105" s="230">
        <f>IF('Сравнение налоговой нагрузки'!P$5&lt;='Портрет типового резидента'!$E$10,0,'Портрет типового резидента'!$E$41)</f>
        <v>142.80000000000001</v>
      </c>
      <c r="Q105" s="230">
        <f>IF('Сравнение налоговой нагрузки'!Q$5&lt;='Портрет типового резидента'!$E$10,0,'Портрет типового резидента'!$E$41)</f>
        <v>142.80000000000001</v>
      </c>
      <c r="R105" s="230">
        <f>IF('Сравнение налоговой нагрузки'!R$5&lt;='Портрет типового резидента'!$E$10,0,'Портрет типового резидента'!$E$41)</f>
        <v>142.80000000000001</v>
      </c>
      <c r="S105" s="230">
        <f>IF('Сравнение налоговой нагрузки'!S$5&lt;='Портрет типового резидента'!$E$10,0,'Портрет типового резидента'!$E$41)</f>
        <v>142.80000000000001</v>
      </c>
      <c r="T105" s="230">
        <f>IF('Сравнение налоговой нагрузки'!T$5&lt;='Портрет типового резидента'!$E$10,0,'Портрет типового резидента'!$E$41)</f>
        <v>142.80000000000001</v>
      </c>
      <c r="U105" s="230">
        <f>IF('Сравнение налоговой нагрузки'!U$5&lt;='Портрет типового резидента'!$E$10,0,'Портрет типового резидента'!$E$41)</f>
        <v>142.80000000000001</v>
      </c>
      <c r="V105" s="230">
        <f>IF('Сравнение налоговой нагрузки'!V$5&lt;='Портрет типового резидента'!$E$10,0,'Портрет типового резидента'!$E$41)</f>
        <v>142.80000000000001</v>
      </c>
      <c r="W105" s="230">
        <f>IF('Сравнение налоговой нагрузки'!W$5&lt;='Портрет типового резидента'!$E$10,0,'Портрет типового резидента'!$E$41)</f>
        <v>142.80000000000001</v>
      </c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39"/>
      <c r="BT105" s="139"/>
      <c r="BU105" s="139"/>
      <c r="BV105" s="139"/>
      <c r="BW105" s="139"/>
      <c r="BX105" s="139"/>
      <c r="BY105" s="139"/>
      <c r="BZ105" s="139"/>
      <c r="CA105" s="139"/>
      <c r="CB105" s="139"/>
      <c r="CC105" s="139"/>
      <c r="CD105" s="139"/>
      <c r="CE105" s="139"/>
      <c r="CF105" s="139"/>
      <c r="CG105" s="139"/>
      <c r="CH105" s="139"/>
      <c r="CI105" s="139"/>
      <c r="CJ105" s="139"/>
      <c r="CK105" s="139"/>
      <c r="CL105" s="139"/>
      <c r="CM105" s="139"/>
      <c r="CN105" s="139"/>
      <c r="CO105" s="139"/>
      <c r="CP105" s="139"/>
      <c r="CQ105" s="139"/>
      <c r="CR105" s="139"/>
      <c r="CS105" s="139"/>
      <c r="CT105" s="139"/>
      <c r="CU105" s="139"/>
      <c r="CV105" s="139"/>
      <c r="CW105" s="139"/>
      <c r="CX105" s="139"/>
      <c r="CY105" s="139"/>
      <c r="CZ105" s="139"/>
      <c r="DA105" s="139"/>
      <c r="DB105" s="139"/>
      <c r="DC105" s="139"/>
      <c r="DD105" s="139"/>
      <c r="DE105" s="139"/>
      <c r="DF105" s="139"/>
      <c r="DG105" s="139"/>
      <c r="DH105" s="139"/>
      <c r="DI105" s="139"/>
      <c r="DJ105" s="139"/>
      <c r="DK105" s="139"/>
      <c r="DL105" s="139"/>
      <c r="DM105" s="139"/>
      <c r="DN105" s="139"/>
      <c r="DO105" s="139"/>
      <c r="DP105" s="139"/>
      <c r="DQ105" s="139"/>
      <c r="DR105" s="139"/>
      <c r="DS105" s="139"/>
      <c r="DT105" s="139"/>
      <c r="DU105" s="139"/>
      <c r="DV105" s="139"/>
      <c r="DW105" s="139"/>
      <c r="DX105" s="139"/>
      <c r="DY105" s="139"/>
      <c r="DZ105" s="139"/>
    </row>
    <row r="106" spans="1:130" s="153" customFormat="1" outlineLevel="1" x14ac:dyDescent="0.45">
      <c r="A106" s="139"/>
      <c r="B106" s="139" t="s">
        <v>140</v>
      </c>
      <c r="C106" s="155">
        <f t="shared" si="32"/>
        <v>982.8000000000003</v>
      </c>
      <c r="D106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106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106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106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106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106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106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106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106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106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106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106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106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106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106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106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106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106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106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106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39"/>
      <c r="BJ106" s="139"/>
      <c r="BK106" s="139"/>
      <c r="BL106" s="139"/>
      <c r="BM106" s="139"/>
      <c r="BN106" s="139"/>
      <c r="BO106" s="139"/>
      <c r="BP106" s="139"/>
      <c r="BQ106" s="139"/>
      <c r="BR106" s="139"/>
      <c r="BS106" s="139"/>
      <c r="BT106" s="139"/>
      <c r="BU106" s="139"/>
      <c r="BV106" s="139"/>
      <c r="BW106" s="139"/>
      <c r="BX106" s="139"/>
      <c r="BY106" s="139"/>
      <c r="BZ106" s="139"/>
      <c r="CA106" s="139"/>
      <c r="CB106" s="139"/>
      <c r="CC106" s="139"/>
      <c r="CD106" s="139"/>
      <c r="CE106" s="139"/>
      <c r="CF106" s="139"/>
      <c r="CG106" s="139"/>
      <c r="CH106" s="139"/>
      <c r="CI106" s="139"/>
      <c r="CJ106" s="139"/>
      <c r="CK106" s="139"/>
      <c r="CL106" s="139"/>
      <c r="CM106" s="139"/>
      <c r="CN106" s="139"/>
      <c r="CO106" s="139"/>
      <c r="CP106" s="139"/>
      <c r="CQ106" s="139"/>
      <c r="CR106" s="139"/>
      <c r="CS106" s="139"/>
      <c r="CT106" s="139"/>
      <c r="CU106" s="139"/>
      <c r="CV106" s="139"/>
      <c r="CW106" s="139"/>
      <c r="CX106" s="139"/>
      <c r="CY106" s="139"/>
      <c r="CZ106" s="139"/>
      <c r="DA106" s="139"/>
      <c r="DB106" s="139"/>
      <c r="DC106" s="139"/>
      <c r="DD106" s="139"/>
      <c r="DE106" s="139"/>
      <c r="DF106" s="139"/>
      <c r="DG106" s="139"/>
      <c r="DH106" s="139"/>
      <c r="DI106" s="139"/>
      <c r="DJ106" s="139"/>
      <c r="DK106" s="139"/>
      <c r="DL106" s="139"/>
      <c r="DM106" s="139"/>
      <c r="DN106" s="139"/>
      <c r="DO106" s="139"/>
      <c r="DP106" s="139"/>
      <c r="DQ106" s="139"/>
      <c r="DR106" s="139"/>
      <c r="DS106" s="139"/>
      <c r="DT106" s="139"/>
      <c r="DU106" s="139"/>
      <c r="DV106" s="139"/>
      <c r="DW106" s="139"/>
      <c r="DX106" s="139"/>
      <c r="DY106" s="139"/>
      <c r="DZ106" s="139"/>
    </row>
    <row r="107" spans="1:130" s="153" customFormat="1" outlineLevel="1" x14ac:dyDescent="0.45">
      <c r="A107" s="139"/>
      <c r="B107" s="139" t="s">
        <v>147</v>
      </c>
      <c r="C107" s="155">
        <f t="shared" si="32"/>
        <v>1800</v>
      </c>
      <c r="D107" s="162">
        <f>D108+D109</f>
        <v>0</v>
      </c>
      <c r="E107" s="162">
        <f t="shared" ref="E107:W107" si="33">E108+E109</f>
        <v>0</v>
      </c>
      <c r="F107" s="162">
        <f t="shared" si="33"/>
        <v>100</v>
      </c>
      <c r="G107" s="162">
        <f t="shared" si="33"/>
        <v>100</v>
      </c>
      <c r="H107" s="162">
        <f t="shared" si="33"/>
        <v>100</v>
      </c>
      <c r="I107" s="162">
        <f t="shared" si="33"/>
        <v>100</v>
      </c>
      <c r="J107" s="162">
        <f t="shared" si="33"/>
        <v>100</v>
      </c>
      <c r="K107" s="162">
        <f t="shared" si="33"/>
        <v>100</v>
      </c>
      <c r="L107" s="162">
        <f t="shared" si="33"/>
        <v>100</v>
      </c>
      <c r="M107" s="162">
        <f t="shared" si="33"/>
        <v>100</v>
      </c>
      <c r="N107" s="162">
        <f t="shared" si="33"/>
        <v>100</v>
      </c>
      <c r="O107" s="162">
        <f t="shared" si="33"/>
        <v>100</v>
      </c>
      <c r="P107" s="162">
        <f t="shared" si="33"/>
        <v>100</v>
      </c>
      <c r="Q107" s="162">
        <f t="shared" si="33"/>
        <v>100</v>
      </c>
      <c r="R107" s="162">
        <f t="shared" si="33"/>
        <v>100</v>
      </c>
      <c r="S107" s="162">
        <f t="shared" si="33"/>
        <v>100</v>
      </c>
      <c r="T107" s="162">
        <f t="shared" si="33"/>
        <v>100</v>
      </c>
      <c r="U107" s="162">
        <f t="shared" si="33"/>
        <v>100</v>
      </c>
      <c r="V107" s="162">
        <f t="shared" si="33"/>
        <v>100</v>
      </c>
      <c r="W107" s="162">
        <f t="shared" si="33"/>
        <v>100</v>
      </c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39"/>
      <c r="BJ107" s="139"/>
      <c r="BK107" s="139"/>
      <c r="BL107" s="139"/>
      <c r="BM107" s="139"/>
      <c r="BN107" s="139"/>
      <c r="BO107" s="139"/>
      <c r="BP107" s="139"/>
      <c r="BQ107" s="139"/>
      <c r="BR107" s="139"/>
      <c r="BS107" s="139"/>
      <c r="BT107" s="139"/>
      <c r="BU107" s="139"/>
      <c r="BV107" s="139"/>
      <c r="BW107" s="139"/>
      <c r="BX107" s="139"/>
      <c r="BY107" s="139"/>
      <c r="BZ107" s="139"/>
      <c r="CA107" s="139"/>
      <c r="CB107" s="139"/>
      <c r="CC107" s="139"/>
      <c r="CD107" s="139"/>
      <c r="CE107" s="139"/>
      <c r="CF107" s="139"/>
      <c r="CG107" s="139"/>
      <c r="CH107" s="139"/>
      <c r="CI107" s="139"/>
      <c r="CJ107" s="139"/>
      <c r="CK107" s="139"/>
      <c r="CL107" s="139"/>
      <c r="CM107" s="139"/>
      <c r="CN107" s="139"/>
      <c r="CO107" s="139"/>
      <c r="CP107" s="139"/>
      <c r="CQ107" s="139"/>
      <c r="CR107" s="139"/>
      <c r="CS107" s="139"/>
      <c r="CT107" s="139"/>
      <c r="CU107" s="139"/>
      <c r="CV107" s="139"/>
      <c r="CW107" s="139"/>
      <c r="CX107" s="139"/>
      <c r="CY107" s="139"/>
      <c r="CZ107" s="139"/>
      <c r="DA107" s="139"/>
      <c r="DB107" s="139"/>
      <c r="DC107" s="139"/>
      <c r="DD107" s="139"/>
      <c r="DE107" s="139"/>
      <c r="DF107" s="139"/>
      <c r="DG107" s="139"/>
      <c r="DH107" s="139"/>
      <c r="DI107" s="139"/>
      <c r="DJ107" s="139"/>
      <c r="DK107" s="139"/>
      <c r="DL107" s="139"/>
      <c r="DM107" s="139"/>
      <c r="DN107" s="139"/>
      <c r="DO107" s="139"/>
      <c r="DP107" s="139"/>
      <c r="DQ107" s="139"/>
      <c r="DR107" s="139"/>
      <c r="DS107" s="139"/>
      <c r="DT107" s="139"/>
      <c r="DU107" s="139"/>
      <c r="DV107" s="139"/>
      <c r="DW107" s="139"/>
      <c r="DX107" s="139"/>
      <c r="DY107" s="139"/>
      <c r="DZ107" s="139"/>
    </row>
    <row r="108" spans="1:130" s="132" customFormat="1" outlineLevel="1" x14ac:dyDescent="0.45">
      <c r="A108" s="133"/>
      <c r="B108" s="140" t="s">
        <v>143</v>
      </c>
      <c r="C108" s="156">
        <f>SUM(D108:W108)</f>
        <v>1800</v>
      </c>
      <c r="D108" s="227">
        <f>IF('Сравнение налоговой нагрузки'!D$5&lt;='Портрет типового резидента'!$E$10,0,'Портрет типового резидента'!$E$50)</f>
        <v>0</v>
      </c>
      <c r="E108" s="227">
        <f>IF('Сравнение налоговой нагрузки'!E$5&lt;='Портрет типового резидента'!$E$10,0,'Портрет типового резидента'!$E$50)</f>
        <v>0</v>
      </c>
      <c r="F108" s="227">
        <f>IF('Сравнение налоговой нагрузки'!F$5&lt;='Портрет типового резидента'!$E$10,0,'Портрет типового резидента'!$E$50)</f>
        <v>100</v>
      </c>
      <c r="G108" s="227">
        <f>IF('Сравнение налоговой нагрузки'!G$5&lt;='Портрет типового резидента'!$E$10,0,'Портрет типового резидента'!$E$50)</f>
        <v>100</v>
      </c>
      <c r="H108" s="227">
        <f>IF('Сравнение налоговой нагрузки'!H$5&lt;='Портрет типового резидента'!$E$10,0,'Портрет типового резидента'!$E$50)</f>
        <v>100</v>
      </c>
      <c r="I108" s="227">
        <f>IF('Сравнение налоговой нагрузки'!I$5&lt;='Портрет типового резидента'!$E$10,0,'Портрет типового резидента'!$E$50)</f>
        <v>100</v>
      </c>
      <c r="J108" s="227">
        <f>IF('Сравнение налоговой нагрузки'!J$5&lt;='Портрет типового резидента'!$E$10,0,'Портрет типового резидента'!$E$50)</f>
        <v>100</v>
      </c>
      <c r="K108" s="227">
        <f>IF('Сравнение налоговой нагрузки'!K$5&lt;='Портрет типового резидента'!$E$10,0,'Портрет типового резидента'!$E$50)</f>
        <v>100</v>
      </c>
      <c r="L108" s="227">
        <f>IF('Сравнение налоговой нагрузки'!L$5&lt;='Портрет типового резидента'!$E$10,0,'Портрет типового резидента'!$E$50)</f>
        <v>100</v>
      </c>
      <c r="M108" s="227">
        <f>IF('Сравнение налоговой нагрузки'!M$5&lt;='Портрет типового резидента'!$E$10,0,'Портрет типового резидента'!$E$50)</f>
        <v>100</v>
      </c>
      <c r="N108" s="227">
        <f>IF('Сравнение налоговой нагрузки'!N$5&lt;='Портрет типового резидента'!$E$10,0,'Портрет типового резидента'!$E$50)</f>
        <v>100</v>
      </c>
      <c r="O108" s="227">
        <f>IF('Сравнение налоговой нагрузки'!O$5&lt;='Портрет типового резидента'!$E$10,0,'Портрет типового резидента'!$E$50)</f>
        <v>100</v>
      </c>
      <c r="P108" s="227">
        <f>IF('Сравнение налоговой нагрузки'!P$5&lt;='Портрет типового резидента'!$E$10,0,'Портрет типового резидента'!$E$50)</f>
        <v>100</v>
      </c>
      <c r="Q108" s="227">
        <f>IF('Сравнение налоговой нагрузки'!Q$5&lt;='Портрет типового резидента'!$E$10,0,'Портрет типового резидента'!$E$50)</f>
        <v>100</v>
      </c>
      <c r="R108" s="227">
        <f>IF('Сравнение налоговой нагрузки'!R$5&lt;='Портрет типового резидента'!$E$10,0,'Портрет типового резидента'!$E$50)</f>
        <v>100</v>
      </c>
      <c r="S108" s="227">
        <f>IF('Сравнение налоговой нагрузки'!S$5&lt;='Портрет типового резидента'!$E$10,0,'Портрет типового резидента'!$E$50)</f>
        <v>100</v>
      </c>
      <c r="T108" s="227">
        <f>IF('Сравнение налоговой нагрузки'!T$5&lt;='Портрет типового резидента'!$E$10,0,'Портрет типового резидента'!$E$50)</f>
        <v>100</v>
      </c>
      <c r="U108" s="227">
        <f>IF('Сравнение налоговой нагрузки'!U$5&lt;='Портрет типового резидента'!$E$10,0,'Портрет типового резидента'!$E$50)</f>
        <v>100</v>
      </c>
      <c r="V108" s="227">
        <f>IF('Сравнение налоговой нагрузки'!V$5&lt;='Портрет типового резидента'!$E$10,0,'Портрет типового резидента'!$E$50)</f>
        <v>100</v>
      </c>
      <c r="W108" s="227">
        <f>IF('Сравнение налоговой нагрузки'!W$5&lt;='Портрет типового резидента'!$E$10,0,'Портрет типового резидента'!$E$50)</f>
        <v>100</v>
      </c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</row>
    <row r="109" spans="1:130" s="132" customFormat="1" outlineLevel="1" x14ac:dyDescent="0.45">
      <c r="A109" s="133"/>
      <c r="B109" s="159" t="s">
        <v>144</v>
      </c>
      <c r="C109" s="157">
        <f>SUM(D109:W109)</f>
        <v>0</v>
      </c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</row>
    <row r="110" spans="1:130" s="133" customFormat="1" x14ac:dyDescent="0.45">
      <c r="C110" s="134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</row>
    <row r="111" spans="1:130" s="153" customFormat="1" x14ac:dyDescent="0.45">
      <c r="A111" s="139"/>
      <c r="B111" s="319" t="str">
        <f>'Критерии реализации проектов'!B10</f>
        <v>Преференциальный инвестиционный проект</v>
      </c>
      <c r="C111" s="316">
        <f>SUM(D111:W111)</f>
        <v>14042.020670606207</v>
      </c>
      <c r="D111" s="317">
        <f>D112+D115+D116+D117+D118+D119+D120</f>
        <v>0</v>
      </c>
      <c r="E111" s="317">
        <f t="shared" ref="E111:W111" si="34">E112+E115+E116+E117+E118+E119+E120</f>
        <v>0</v>
      </c>
      <c r="F111" s="317">
        <f t="shared" si="34"/>
        <v>780.11225947812238</v>
      </c>
      <c r="G111" s="317">
        <f t="shared" si="34"/>
        <v>780.11225947812238</v>
      </c>
      <c r="H111" s="317">
        <f t="shared" si="34"/>
        <v>780.11225947812238</v>
      </c>
      <c r="I111" s="317">
        <f t="shared" si="34"/>
        <v>780.11225947812238</v>
      </c>
      <c r="J111" s="317">
        <f t="shared" si="34"/>
        <v>780.11225947812238</v>
      </c>
      <c r="K111" s="317">
        <f t="shared" si="34"/>
        <v>780.11225947812238</v>
      </c>
      <c r="L111" s="317">
        <f t="shared" si="34"/>
        <v>780.11225947812238</v>
      </c>
      <c r="M111" s="317">
        <f t="shared" si="34"/>
        <v>780.11225947812238</v>
      </c>
      <c r="N111" s="317">
        <f t="shared" si="34"/>
        <v>780.11225947812238</v>
      </c>
      <c r="O111" s="317">
        <f t="shared" si="34"/>
        <v>780.11225947812238</v>
      </c>
      <c r="P111" s="317">
        <f t="shared" si="34"/>
        <v>780.11225947812238</v>
      </c>
      <c r="Q111" s="317">
        <f t="shared" si="34"/>
        <v>780.11225947812238</v>
      </c>
      <c r="R111" s="317">
        <f t="shared" si="34"/>
        <v>780.11225947812238</v>
      </c>
      <c r="S111" s="317">
        <f t="shared" si="34"/>
        <v>780.11225947812238</v>
      </c>
      <c r="T111" s="317">
        <f t="shared" si="34"/>
        <v>780.11225947812238</v>
      </c>
      <c r="U111" s="317">
        <f t="shared" si="34"/>
        <v>780.11225947812238</v>
      </c>
      <c r="V111" s="317">
        <f t="shared" si="34"/>
        <v>780.11225947812238</v>
      </c>
      <c r="W111" s="317">
        <f t="shared" si="34"/>
        <v>780.11225947812238</v>
      </c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139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139"/>
      <c r="CT111" s="139"/>
      <c r="CU111" s="139"/>
      <c r="CV111" s="139"/>
      <c r="CW111" s="139"/>
      <c r="CX111" s="139"/>
      <c r="CY111" s="139"/>
      <c r="CZ111" s="139"/>
      <c r="DA111" s="139"/>
      <c r="DB111" s="139"/>
      <c r="DC111" s="139"/>
      <c r="DD111" s="139"/>
      <c r="DE111" s="139"/>
      <c r="DF111" s="139"/>
      <c r="DG111" s="139"/>
      <c r="DH111" s="139"/>
      <c r="DI111" s="139"/>
      <c r="DJ111" s="139"/>
      <c r="DK111" s="139"/>
      <c r="DL111" s="139"/>
      <c r="DM111" s="139"/>
      <c r="DN111" s="139"/>
      <c r="DO111" s="139"/>
      <c r="DP111" s="139"/>
      <c r="DQ111" s="139"/>
      <c r="DR111" s="139"/>
      <c r="DS111" s="139"/>
      <c r="DT111" s="139"/>
      <c r="DU111" s="139"/>
      <c r="DV111" s="139"/>
      <c r="DW111" s="139"/>
      <c r="DX111" s="139"/>
      <c r="DY111" s="139"/>
      <c r="DZ111" s="139"/>
    </row>
    <row r="112" spans="1:130" s="153" customFormat="1" outlineLevel="1" x14ac:dyDescent="0.45">
      <c r="A112" s="139"/>
      <c r="B112" s="139" t="s">
        <v>136</v>
      </c>
      <c r="C112" s="155">
        <f>SUM(D112:W112)</f>
        <v>3600</v>
      </c>
      <c r="D112" s="162">
        <f>D113+D114</f>
        <v>0</v>
      </c>
      <c r="E112" s="162">
        <f t="shared" ref="E112:W112" si="35">E113+E114</f>
        <v>0</v>
      </c>
      <c r="F112" s="162">
        <f t="shared" si="35"/>
        <v>200</v>
      </c>
      <c r="G112" s="162">
        <f t="shared" si="35"/>
        <v>200</v>
      </c>
      <c r="H112" s="162">
        <f t="shared" si="35"/>
        <v>200</v>
      </c>
      <c r="I112" s="162">
        <f t="shared" si="35"/>
        <v>200</v>
      </c>
      <c r="J112" s="162">
        <f t="shared" si="35"/>
        <v>200</v>
      </c>
      <c r="K112" s="162">
        <f t="shared" si="35"/>
        <v>200</v>
      </c>
      <c r="L112" s="162">
        <f t="shared" si="35"/>
        <v>200</v>
      </c>
      <c r="M112" s="162">
        <f t="shared" si="35"/>
        <v>200</v>
      </c>
      <c r="N112" s="162">
        <f t="shared" si="35"/>
        <v>200</v>
      </c>
      <c r="O112" s="162">
        <f t="shared" si="35"/>
        <v>200</v>
      </c>
      <c r="P112" s="162">
        <f t="shared" si="35"/>
        <v>200</v>
      </c>
      <c r="Q112" s="162">
        <f t="shared" si="35"/>
        <v>200</v>
      </c>
      <c r="R112" s="162">
        <f t="shared" si="35"/>
        <v>200</v>
      </c>
      <c r="S112" s="162">
        <f t="shared" si="35"/>
        <v>200</v>
      </c>
      <c r="T112" s="162">
        <f t="shared" si="35"/>
        <v>200</v>
      </c>
      <c r="U112" s="162">
        <f t="shared" si="35"/>
        <v>200</v>
      </c>
      <c r="V112" s="162">
        <f t="shared" si="35"/>
        <v>200</v>
      </c>
      <c r="W112" s="162">
        <f t="shared" si="35"/>
        <v>200</v>
      </c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  <c r="BI112" s="139"/>
      <c r="BJ112" s="139"/>
      <c r="BK112" s="139"/>
      <c r="BL112" s="139"/>
      <c r="BM112" s="139"/>
      <c r="BN112" s="139"/>
      <c r="BO112" s="139"/>
      <c r="BP112" s="139"/>
      <c r="BQ112" s="139"/>
      <c r="BR112" s="139"/>
      <c r="BS112" s="139"/>
      <c r="BT112" s="139"/>
      <c r="BU112" s="139"/>
      <c r="BV112" s="139"/>
      <c r="BW112" s="139"/>
      <c r="BX112" s="139"/>
      <c r="BY112" s="139"/>
      <c r="BZ112" s="139"/>
      <c r="CA112" s="139"/>
      <c r="CB112" s="139"/>
      <c r="CC112" s="139"/>
      <c r="CD112" s="139"/>
      <c r="CE112" s="139"/>
      <c r="CF112" s="139"/>
      <c r="CG112" s="139"/>
      <c r="CH112" s="139"/>
      <c r="CI112" s="139"/>
      <c r="CJ112" s="139"/>
      <c r="CK112" s="139"/>
      <c r="CL112" s="139"/>
      <c r="CM112" s="139"/>
      <c r="CN112" s="139"/>
      <c r="CO112" s="139"/>
      <c r="CP112" s="139"/>
      <c r="CQ112" s="139"/>
      <c r="CR112" s="139"/>
      <c r="CS112" s="139"/>
      <c r="CT112" s="139"/>
      <c r="CU112" s="139"/>
      <c r="CV112" s="139"/>
      <c r="CW112" s="139"/>
      <c r="CX112" s="139"/>
      <c r="CY112" s="139"/>
      <c r="CZ112" s="139"/>
      <c r="DA112" s="139"/>
      <c r="DB112" s="139"/>
      <c r="DC112" s="139"/>
      <c r="DD112" s="139"/>
      <c r="DE112" s="139"/>
      <c r="DF112" s="139"/>
      <c r="DG112" s="139"/>
      <c r="DH112" s="139"/>
      <c r="DI112" s="139"/>
      <c r="DJ112" s="139"/>
      <c r="DK112" s="139"/>
      <c r="DL112" s="139"/>
      <c r="DM112" s="139"/>
      <c r="DN112" s="139"/>
      <c r="DO112" s="139"/>
      <c r="DP112" s="139"/>
      <c r="DQ112" s="139"/>
      <c r="DR112" s="139"/>
      <c r="DS112" s="139"/>
      <c r="DT112" s="139"/>
      <c r="DU112" s="139"/>
      <c r="DV112" s="139"/>
      <c r="DW112" s="139"/>
      <c r="DX112" s="139"/>
      <c r="DY112" s="139"/>
      <c r="DZ112" s="139"/>
    </row>
    <row r="113" spans="1:130" s="152" customFormat="1" outlineLevel="1" x14ac:dyDescent="0.45">
      <c r="A113" s="140"/>
      <c r="B113" s="140" t="s">
        <v>141</v>
      </c>
      <c r="C113" s="156">
        <f t="shared" ref="C113:C117" si="36">SUM(D113:W113)</f>
        <v>3600</v>
      </c>
      <c r="D113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113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113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113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113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113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113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113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113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113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113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113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113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113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113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113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113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113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113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113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0"/>
      <c r="DU113" s="140"/>
      <c r="DV113" s="140"/>
      <c r="DW113" s="140"/>
      <c r="DX113" s="140"/>
      <c r="DY113" s="140"/>
      <c r="DZ113" s="140"/>
    </row>
    <row r="114" spans="1:130" s="152" customFormat="1" outlineLevel="1" x14ac:dyDescent="0.45">
      <c r="A114" s="140"/>
      <c r="B114" s="140" t="s">
        <v>142</v>
      </c>
      <c r="C114" s="156">
        <f t="shared" si="36"/>
        <v>0</v>
      </c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CV114" s="140"/>
      <c r="CW114" s="140"/>
      <c r="CX114" s="140"/>
      <c r="CY114" s="140"/>
      <c r="CZ114" s="140"/>
      <c r="DA114" s="140"/>
      <c r="DB114" s="140"/>
      <c r="DC114" s="140"/>
      <c r="DD114" s="140"/>
      <c r="DE114" s="140"/>
      <c r="DF114" s="140"/>
      <c r="DG114" s="140"/>
      <c r="DH114" s="140"/>
      <c r="DI114" s="140"/>
      <c r="DJ114" s="140"/>
      <c r="DK114" s="140"/>
      <c r="DL114" s="140"/>
      <c r="DM114" s="140"/>
      <c r="DN114" s="140"/>
      <c r="DO114" s="140"/>
      <c r="DP114" s="140"/>
      <c r="DQ114" s="140"/>
      <c r="DR114" s="140"/>
      <c r="DS114" s="140"/>
      <c r="DT114" s="140"/>
      <c r="DU114" s="140"/>
      <c r="DV114" s="140"/>
      <c r="DW114" s="140"/>
      <c r="DX114" s="140"/>
      <c r="DY114" s="140"/>
      <c r="DZ114" s="140"/>
    </row>
    <row r="115" spans="1:130" s="153" customFormat="1" outlineLevel="1" x14ac:dyDescent="0.45">
      <c r="A115" s="139"/>
      <c r="B115" s="139" t="s">
        <v>137</v>
      </c>
      <c r="C115" s="155">
        <f t="shared" si="36"/>
        <v>4283.9448323484494</v>
      </c>
      <c r="D115" s="230">
        <f>IF('Сравнение налоговой нагрузки'!D$5&lt;='Портрет типового резидента'!$E$10,0,'Портрет типового резидента'!$E$62)</f>
        <v>0</v>
      </c>
      <c r="E115" s="230">
        <f>IF('Сравнение налоговой нагрузки'!E$5&lt;='Портрет типового резидента'!$E$10,0,'Портрет типового резидента'!$E$62)</f>
        <v>0</v>
      </c>
      <c r="F115" s="230">
        <f>IF('Сравнение налоговой нагрузки'!F$5&lt;='Портрет типового резидента'!$E$10,0,'Портрет типового резидента'!$E$62)</f>
        <v>237.99693513046941</v>
      </c>
      <c r="G115" s="230">
        <f>IF('Сравнение налоговой нагрузки'!G$5&lt;='Портрет типового резидента'!$E$10,0,'Портрет типового резидента'!$E$62)</f>
        <v>237.99693513046941</v>
      </c>
      <c r="H115" s="230">
        <f>IF('Сравнение налоговой нагрузки'!H$5&lt;='Портрет типового резидента'!$E$10,0,'Портрет типового резидента'!$E$62)</f>
        <v>237.99693513046941</v>
      </c>
      <c r="I115" s="230">
        <f>IF('Сравнение налоговой нагрузки'!I$5&lt;='Портрет типового резидента'!$E$10,0,'Портрет типового резидента'!$E$62)</f>
        <v>237.99693513046941</v>
      </c>
      <c r="J115" s="230">
        <f>IF('Сравнение налоговой нагрузки'!J$5&lt;='Портрет типового резидента'!$E$10,0,'Портрет типового резидента'!$E$62)</f>
        <v>237.99693513046941</v>
      </c>
      <c r="K115" s="230">
        <f>IF('Сравнение налоговой нагрузки'!K$5&lt;='Портрет типового резидента'!$E$10,0,'Портрет типового резидента'!$E$62)</f>
        <v>237.99693513046941</v>
      </c>
      <c r="L115" s="230">
        <f>IF('Сравнение налоговой нагрузки'!L$5&lt;='Портрет типового резидента'!$E$10,0,'Портрет типового резидента'!$E$62)</f>
        <v>237.99693513046941</v>
      </c>
      <c r="M115" s="230">
        <f>IF('Сравнение налоговой нагрузки'!M$5&lt;='Портрет типового резидента'!$E$10,0,'Портрет типового резидента'!$E$62)</f>
        <v>237.99693513046941</v>
      </c>
      <c r="N115" s="230">
        <f>IF('Сравнение налоговой нагрузки'!N$5&lt;='Портрет типового резидента'!$E$10,0,'Портрет типового резидента'!$E$62)</f>
        <v>237.99693513046941</v>
      </c>
      <c r="O115" s="230">
        <f>IF('Сравнение налоговой нагрузки'!O$5&lt;='Портрет типового резидента'!$E$10,0,'Портрет типового резидента'!$E$62)</f>
        <v>237.99693513046941</v>
      </c>
      <c r="P115" s="230">
        <f>IF('Сравнение налоговой нагрузки'!P$5&lt;='Портрет типового резидента'!$E$10,0,'Портрет типового резидента'!$E$62)</f>
        <v>237.99693513046941</v>
      </c>
      <c r="Q115" s="230">
        <f>IF('Сравнение налоговой нагрузки'!Q$5&lt;='Портрет типового резидента'!$E$10,0,'Портрет типового резидента'!$E$62)</f>
        <v>237.99693513046941</v>
      </c>
      <c r="R115" s="230">
        <f>IF('Сравнение налоговой нагрузки'!R$5&lt;='Портрет типового резидента'!$E$10,0,'Портрет типового резидента'!$E$62)</f>
        <v>237.99693513046941</v>
      </c>
      <c r="S115" s="230">
        <f>IF('Сравнение налоговой нагрузки'!S$5&lt;='Портрет типового резидента'!$E$10,0,'Портрет типового резидента'!$E$62)</f>
        <v>237.99693513046941</v>
      </c>
      <c r="T115" s="230">
        <f>IF('Сравнение налоговой нагрузки'!T$5&lt;='Портрет типового резидента'!$E$10,0,'Портрет типового резидента'!$E$62)</f>
        <v>237.99693513046941</v>
      </c>
      <c r="U115" s="230">
        <f>IF('Сравнение налоговой нагрузки'!U$5&lt;='Портрет типового резидента'!$E$10,0,'Портрет типового резидента'!$E$62)</f>
        <v>237.99693513046941</v>
      </c>
      <c r="V115" s="230">
        <f>IF('Сравнение налоговой нагрузки'!V$5&lt;='Портрет типового резидента'!$E$10,0,'Портрет типового резидента'!$E$62)</f>
        <v>237.99693513046941</v>
      </c>
      <c r="W115" s="230">
        <f>IF('Сравнение налоговой нагрузки'!W$5&lt;='Портрет типового резидента'!$E$10,0,'Портрет типового резидента'!$E$62)</f>
        <v>237.99693513046941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  <c r="BI115" s="139"/>
      <c r="BJ115" s="139"/>
      <c r="BK115" s="139"/>
      <c r="BL115" s="139"/>
      <c r="BM115" s="139"/>
      <c r="BN115" s="139"/>
      <c r="BO115" s="139"/>
      <c r="BP115" s="139"/>
      <c r="BQ115" s="139"/>
      <c r="BR115" s="139"/>
      <c r="BS115" s="139"/>
      <c r="BT115" s="139"/>
      <c r="BU115" s="139"/>
      <c r="BV115" s="139"/>
      <c r="BW115" s="139"/>
      <c r="BX115" s="139"/>
      <c r="BY115" s="139"/>
      <c r="BZ115" s="139"/>
      <c r="CA115" s="139"/>
      <c r="CB115" s="139"/>
      <c r="CC115" s="139"/>
      <c r="CD115" s="139"/>
      <c r="CE115" s="139"/>
      <c r="CF115" s="139"/>
      <c r="CG115" s="139"/>
      <c r="CH115" s="139"/>
      <c r="CI115" s="139"/>
      <c r="CJ115" s="139"/>
      <c r="CK115" s="139"/>
      <c r="CL115" s="139"/>
      <c r="CM115" s="139"/>
      <c r="CN115" s="139"/>
      <c r="CO115" s="139"/>
      <c r="CP115" s="139"/>
      <c r="CQ115" s="139"/>
      <c r="CR115" s="139"/>
      <c r="CS115" s="139"/>
      <c r="CT115" s="139"/>
      <c r="CU115" s="139"/>
      <c r="CV115" s="139"/>
      <c r="CW115" s="139"/>
      <c r="CX115" s="139"/>
      <c r="CY115" s="139"/>
      <c r="CZ115" s="139"/>
      <c r="DA115" s="139"/>
      <c r="DB115" s="139"/>
      <c r="DC115" s="139"/>
      <c r="DD115" s="139"/>
      <c r="DE115" s="139"/>
      <c r="DF115" s="139"/>
      <c r="DG115" s="139"/>
      <c r="DH115" s="139"/>
      <c r="DI115" s="139"/>
      <c r="DJ115" s="139"/>
      <c r="DK115" s="139"/>
      <c r="DL115" s="139"/>
      <c r="DM115" s="139"/>
      <c r="DN115" s="139"/>
      <c r="DO115" s="139"/>
      <c r="DP115" s="139"/>
      <c r="DQ115" s="139"/>
      <c r="DR115" s="139"/>
      <c r="DS115" s="139"/>
      <c r="DT115" s="139"/>
      <c r="DU115" s="139"/>
      <c r="DV115" s="139"/>
      <c r="DW115" s="139"/>
      <c r="DX115" s="139"/>
      <c r="DY115" s="139"/>
      <c r="DZ115" s="139"/>
    </row>
    <row r="116" spans="1:130" s="153" customFormat="1" outlineLevel="1" x14ac:dyDescent="0.45">
      <c r="A116" s="139"/>
      <c r="B116" s="139" t="s">
        <v>138</v>
      </c>
      <c r="C116" s="155">
        <f t="shared" si="36"/>
        <v>585</v>
      </c>
      <c r="D116" s="230">
        <f>IF('Сравнение налоговой нагрузки'!D$5&lt;='Портрет типового резидента'!$E$10,0,'Портрет типового резидента'!$E$49)</f>
        <v>0</v>
      </c>
      <c r="E116" s="230">
        <f>IF('Сравнение налоговой нагрузки'!E$5&lt;='Портрет типового резидента'!$E$10,0,'Портрет типового резидента'!$E$49)</f>
        <v>0</v>
      </c>
      <c r="F116" s="230">
        <f>IF('Сравнение налоговой нагрузки'!F$5&lt;='Портрет типового резидента'!$E$10,0,'Портрет типового резидента'!$E$49)</f>
        <v>32.5</v>
      </c>
      <c r="G116" s="230">
        <f>IF('Сравнение налоговой нагрузки'!G$5&lt;='Портрет типового резидента'!$E$10,0,'Портрет типового резидента'!$E$49)</f>
        <v>32.5</v>
      </c>
      <c r="H116" s="230">
        <f>IF('Сравнение налоговой нагрузки'!H$5&lt;='Портрет типового резидента'!$E$10,0,'Портрет типового резидента'!$E$49)</f>
        <v>32.5</v>
      </c>
      <c r="I116" s="230">
        <f>IF('Сравнение налоговой нагрузки'!I$5&lt;='Портрет типового резидента'!$E$10,0,'Портрет типового резидента'!$E$49)</f>
        <v>32.5</v>
      </c>
      <c r="J116" s="230">
        <f>IF('Сравнение налоговой нагрузки'!J$5&lt;='Портрет типового резидента'!$E$10,0,'Портрет типового резидента'!$E$49)</f>
        <v>32.5</v>
      </c>
      <c r="K116" s="230">
        <f>IF('Сравнение налоговой нагрузки'!K$5&lt;='Портрет типового резидента'!$E$10,0,'Портрет типового резидента'!$E$49)</f>
        <v>32.5</v>
      </c>
      <c r="L116" s="230">
        <f>IF('Сравнение налоговой нагрузки'!L$5&lt;='Портрет типового резидента'!$E$10,0,'Портрет типового резидента'!$E$49)</f>
        <v>32.5</v>
      </c>
      <c r="M116" s="230">
        <f>IF('Сравнение налоговой нагрузки'!M$5&lt;='Портрет типового резидента'!$E$10,0,'Портрет типового резидента'!$E$49)</f>
        <v>32.5</v>
      </c>
      <c r="N116" s="230">
        <f>IF('Сравнение налоговой нагрузки'!N$5&lt;='Портрет типового резидента'!$E$10,0,'Портрет типового резидента'!$E$49)</f>
        <v>32.5</v>
      </c>
      <c r="O116" s="230">
        <f>IF('Сравнение налоговой нагрузки'!O$5&lt;='Портрет типового резидента'!$E$10,0,'Портрет типового резидента'!$E$49)</f>
        <v>32.5</v>
      </c>
      <c r="P116" s="230">
        <f>IF('Сравнение налоговой нагрузки'!P$5&lt;='Портрет типового резидента'!$E$10,0,'Портрет типового резидента'!$E$49)</f>
        <v>32.5</v>
      </c>
      <c r="Q116" s="230">
        <f>IF('Сравнение налоговой нагрузки'!Q$5&lt;='Портрет типового резидента'!$E$10,0,'Портрет типового резидента'!$E$49)</f>
        <v>32.5</v>
      </c>
      <c r="R116" s="230">
        <f>IF('Сравнение налоговой нагрузки'!R$5&lt;='Портрет типового резидента'!$E$10,0,'Портрет типового резидента'!$E$49)</f>
        <v>32.5</v>
      </c>
      <c r="S116" s="230">
        <f>IF('Сравнение налоговой нагрузки'!S$5&lt;='Портрет типового резидента'!$E$10,0,'Портрет типового резидента'!$E$49)</f>
        <v>32.5</v>
      </c>
      <c r="T116" s="230">
        <f>IF('Сравнение налоговой нагрузки'!T$5&lt;='Портрет типового резидента'!$E$10,0,'Портрет типового резидента'!$E$49)</f>
        <v>32.5</v>
      </c>
      <c r="U116" s="230">
        <f>IF('Сравнение налоговой нагрузки'!U$5&lt;='Портрет типового резидента'!$E$10,0,'Портрет типового резидента'!$E$49)</f>
        <v>32.5</v>
      </c>
      <c r="V116" s="230">
        <f>IF('Сравнение налоговой нагрузки'!V$5&lt;='Портрет типового резидента'!$E$10,0,'Портрет типового резидента'!$E$49)</f>
        <v>32.5</v>
      </c>
      <c r="W116" s="230">
        <f>IF('Сравнение налоговой нагрузки'!W$5&lt;='Портрет типового резидента'!$E$10,0,'Портрет типового резидента'!$E$49)</f>
        <v>32.5</v>
      </c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  <c r="BM116" s="139"/>
      <c r="BN116" s="139"/>
      <c r="BO116" s="139"/>
      <c r="BP116" s="139"/>
      <c r="BQ116" s="139"/>
      <c r="BR116" s="139"/>
      <c r="BS116" s="139"/>
      <c r="BT116" s="139"/>
      <c r="BU116" s="139"/>
      <c r="BV116" s="139"/>
      <c r="BW116" s="139"/>
      <c r="BX116" s="139"/>
      <c r="BY116" s="139"/>
      <c r="BZ116" s="139"/>
      <c r="CA116" s="139"/>
      <c r="CB116" s="139"/>
      <c r="CC116" s="139"/>
      <c r="CD116" s="139"/>
      <c r="CE116" s="139"/>
      <c r="CF116" s="139"/>
      <c r="CG116" s="139"/>
      <c r="CH116" s="139"/>
      <c r="CI116" s="139"/>
      <c r="CJ116" s="139"/>
      <c r="CK116" s="139"/>
      <c r="CL116" s="139"/>
      <c r="CM116" s="139"/>
      <c r="CN116" s="139"/>
      <c r="CO116" s="139"/>
      <c r="CP116" s="139"/>
      <c r="CQ116" s="139"/>
      <c r="CR116" s="139"/>
      <c r="CS116" s="139"/>
      <c r="CT116" s="139"/>
      <c r="CU116" s="139"/>
      <c r="CV116" s="139"/>
      <c r="CW116" s="139"/>
      <c r="CX116" s="139"/>
      <c r="CY116" s="139"/>
      <c r="CZ116" s="139"/>
      <c r="DA116" s="139"/>
      <c r="DB116" s="139"/>
      <c r="DC116" s="139"/>
      <c r="DD116" s="139"/>
      <c r="DE116" s="139"/>
      <c r="DF116" s="139"/>
      <c r="DG116" s="139"/>
      <c r="DH116" s="139"/>
      <c r="DI116" s="139"/>
      <c r="DJ116" s="139"/>
      <c r="DK116" s="139"/>
      <c r="DL116" s="139"/>
      <c r="DM116" s="139"/>
      <c r="DN116" s="139"/>
      <c r="DO116" s="139"/>
      <c r="DP116" s="139"/>
      <c r="DQ116" s="139"/>
      <c r="DR116" s="139"/>
      <c r="DS116" s="139"/>
      <c r="DT116" s="139"/>
      <c r="DU116" s="139"/>
      <c r="DV116" s="139"/>
      <c r="DW116" s="139"/>
      <c r="DX116" s="139"/>
      <c r="DY116" s="139"/>
      <c r="DZ116" s="139"/>
    </row>
    <row r="117" spans="1:130" s="153" customFormat="1" outlineLevel="1" x14ac:dyDescent="0.45">
      <c r="A117" s="139"/>
      <c r="B117" s="139" t="s">
        <v>146</v>
      </c>
      <c r="C117" s="231">
        <f t="shared" si="36"/>
        <v>219.87583825775184</v>
      </c>
      <c r="D117" s="230">
        <f>IF('Сравнение налоговой нагрузки'!D$5&lt;='Портрет типового резидента'!$E$10,0,'Портрет типового резидента'!$E$48)</f>
        <v>0</v>
      </c>
      <c r="E117" s="230">
        <f>IF('Сравнение налоговой нагрузки'!E$5&lt;='Портрет типового резидента'!$E$10,0,'Портрет типового резидента'!$E$48)</f>
        <v>0</v>
      </c>
      <c r="F117" s="230">
        <f>IF('Сравнение налоговой нагрузки'!F$5&lt;='Портрет типового резидента'!$E$10,0,'Портрет типового резидента'!$E$48)</f>
        <v>12.215324347652876</v>
      </c>
      <c r="G117" s="230">
        <f>IF('Сравнение налоговой нагрузки'!G$5&lt;='Портрет типового резидента'!$E$10,0,'Портрет типового резидента'!$E$48)</f>
        <v>12.215324347652876</v>
      </c>
      <c r="H117" s="230">
        <f>IF('Сравнение налоговой нагрузки'!H$5&lt;='Портрет типового резидента'!$E$10,0,'Портрет типового резидента'!$E$48)</f>
        <v>12.215324347652876</v>
      </c>
      <c r="I117" s="230">
        <f>IF('Сравнение налоговой нагрузки'!I$5&lt;='Портрет типового резидента'!$E$10,0,'Портрет типового резидента'!$E$48)</f>
        <v>12.215324347652876</v>
      </c>
      <c r="J117" s="230">
        <f>IF('Сравнение налоговой нагрузки'!J$5&lt;='Портрет типового резидента'!$E$10,0,'Портрет типового резидента'!$E$48)</f>
        <v>12.215324347652876</v>
      </c>
      <c r="K117" s="230">
        <f>IF('Сравнение налоговой нагрузки'!K$5&lt;='Портрет типового резидента'!$E$10,0,'Портрет типового резидента'!$E$48)</f>
        <v>12.215324347652876</v>
      </c>
      <c r="L117" s="230">
        <f>IF('Сравнение налоговой нагрузки'!L$5&lt;='Портрет типового резидента'!$E$10,0,'Портрет типового резидента'!$E$48)</f>
        <v>12.215324347652876</v>
      </c>
      <c r="M117" s="230">
        <f>IF('Сравнение налоговой нагрузки'!M$5&lt;='Портрет типового резидента'!$E$10,0,'Портрет типового резидента'!$E$48)</f>
        <v>12.215324347652876</v>
      </c>
      <c r="N117" s="230">
        <f>IF('Сравнение налоговой нагрузки'!N$5&lt;='Портрет типового резидента'!$E$10,0,'Портрет типового резидента'!$E$48)</f>
        <v>12.215324347652876</v>
      </c>
      <c r="O117" s="230">
        <f>IF('Сравнение налоговой нагрузки'!O$5&lt;='Портрет типового резидента'!$E$10,0,'Портрет типового резидента'!$E$48)</f>
        <v>12.215324347652876</v>
      </c>
      <c r="P117" s="230">
        <f>IF('Сравнение налоговой нагрузки'!P$5&lt;='Портрет типового резидента'!$E$10,0,'Портрет типового резидента'!$E$48)</f>
        <v>12.215324347652876</v>
      </c>
      <c r="Q117" s="230">
        <f>IF('Сравнение налоговой нагрузки'!Q$5&lt;='Портрет типового резидента'!$E$10,0,'Портрет типового резидента'!$E$48)</f>
        <v>12.215324347652876</v>
      </c>
      <c r="R117" s="230">
        <f>IF('Сравнение налоговой нагрузки'!R$5&lt;='Портрет типового резидента'!$E$10,0,'Портрет типового резидента'!$E$48)</f>
        <v>12.215324347652876</v>
      </c>
      <c r="S117" s="230">
        <f>IF('Сравнение налоговой нагрузки'!S$5&lt;='Портрет типового резидента'!$E$10,0,'Портрет типового резидента'!$E$48)</f>
        <v>12.215324347652876</v>
      </c>
      <c r="T117" s="230">
        <f>IF('Сравнение налоговой нагрузки'!T$5&lt;='Портрет типового резидента'!$E$10,0,'Портрет типового резидента'!$E$48)</f>
        <v>12.215324347652876</v>
      </c>
      <c r="U117" s="230">
        <f>IF('Сравнение налоговой нагрузки'!U$5&lt;='Портрет типового резидента'!$E$10,0,'Портрет типового резидента'!$E$48)</f>
        <v>12.215324347652876</v>
      </c>
      <c r="V117" s="230">
        <f>IF('Сравнение налоговой нагрузки'!V$5&lt;='Портрет типового резидента'!$E$10,0,'Портрет типового резидента'!$E$48)</f>
        <v>12.215324347652876</v>
      </c>
      <c r="W117" s="230">
        <f>IF('Сравнение налоговой нагрузки'!W$5&lt;='Портрет типового резидента'!$E$10,0,'Портрет типового резидента'!$E$48)</f>
        <v>12.215324347652876</v>
      </c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  <c r="BU117" s="139"/>
      <c r="BV117" s="139"/>
      <c r="BW117" s="139"/>
      <c r="BX117" s="139"/>
      <c r="BY117" s="139"/>
      <c r="BZ117" s="139"/>
      <c r="CA117" s="139"/>
      <c r="CB117" s="139"/>
      <c r="CC117" s="139"/>
      <c r="CD117" s="139"/>
      <c r="CE117" s="139"/>
      <c r="CF117" s="139"/>
      <c r="CG117" s="139"/>
      <c r="CH117" s="139"/>
      <c r="CI117" s="139"/>
      <c r="CJ117" s="139"/>
      <c r="CK117" s="139"/>
      <c r="CL117" s="139"/>
      <c r="CM117" s="139"/>
      <c r="CN117" s="139"/>
      <c r="CO117" s="139"/>
      <c r="CP117" s="139"/>
      <c r="CQ117" s="139"/>
      <c r="CR117" s="139"/>
      <c r="CS117" s="139"/>
      <c r="CT117" s="139"/>
      <c r="CU117" s="139"/>
      <c r="CV117" s="139"/>
      <c r="CW117" s="139"/>
      <c r="CX117" s="139"/>
      <c r="CY117" s="139"/>
      <c r="CZ117" s="139"/>
      <c r="DA117" s="139"/>
      <c r="DB117" s="139"/>
      <c r="DC117" s="139"/>
      <c r="DD117" s="139"/>
      <c r="DE117" s="139"/>
      <c r="DF117" s="139"/>
      <c r="DG117" s="139"/>
      <c r="DH117" s="139"/>
      <c r="DI117" s="139"/>
      <c r="DJ117" s="139"/>
      <c r="DK117" s="139"/>
      <c r="DL117" s="139"/>
      <c r="DM117" s="139"/>
      <c r="DN117" s="139"/>
      <c r="DO117" s="139"/>
      <c r="DP117" s="139"/>
      <c r="DQ117" s="139"/>
      <c r="DR117" s="139"/>
      <c r="DS117" s="139"/>
      <c r="DT117" s="139"/>
      <c r="DU117" s="139"/>
      <c r="DV117" s="139"/>
      <c r="DW117" s="139"/>
      <c r="DX117" s="139"/>
      <c r="DY117" s="139"/>
      <c r="DZ117" s="139"/>
    </row>
    <row r="118" spans="1:130" s="153" customFormat="1" outlineLevel="1" x14ac:dyDescent="0.45">
      <c r="A118" s="139"/>
      <c r="B118" s="139" t="s">
        <v>139</v>
      </c>
      <c r="C118" s="155">
        <f t="shared" ref="C118:C120" si="37">SUM(D118:W118)</f>
        <v>2570.4</v>
      </c>
      <c r="D118" s="230">
        <f>IF('Сравнение налоговой нагрузки'!D$5&lt;='Портрет типового резидента'!$E$10,0,'Портрет типового резидента'!$E$41)</f>
        <v>0</v>
      </c>
      <c r="E118" s="230">
        <f>IF('Сравнение налоговой нагрузки'!E$5&lt;='Портрет типового резидента'!$E$10,0,'Портрет типового резидента'!$E$41)</f>
        <v>0</v>
      </c>
      <c r="F118" s="230">
        <f>IF('Сравнение налоговой нагрузки'!F$5&lt;='Портрет типового резидента'!$E$10,0,'Портрет типового резидента'!$E$41)</f>
        <v>142.80000000000001</v>
      </c>
      <c r="G118" s="230">
        <f>IF('Сравнение налоговой нагрузки'!G$5&lt;='Портрет типового резидента'!$E$10,0,'Портрет типового резидента'!$E$41)</f>
        <v>142.80000000000001</v>
      </c>
      <c r="H118" s="230">
        <f>IF('Сравнение налоговой нагрузки'!H$5&lt;='Портрет типового резидента'!$E$10,0,'Портрет типового резидента'!$E$41)</f>
        <v>142.80000000000001</v>
      </c>
      <c r="I118" s="230">
        <f>IF('Сравнение налоговой нагрузки'!I$5&lt;='Портрет типового резидента'!$E$10,0,'Портрет типового резидента'!$E$41)</f>
        <v>142.80000000000001</v>
      </c>
      <c r="J118" s="230">
        <f>IF('Сравнение налоговой нагрузки'!J$5&lt;='Портрет типового резидента'!$E$10,0,'Портрет типового резидента'!$E$41)</f>
        <v>142.80000000000001</v>
      </c>
      <c r="K118" s="230">
        <f>IF('Сравнение налоговой нагрузки'!K$5&lt;='Портрет типового резидента'!$E$10,0,'Портрет типового резидента'!$E$41)</f>
        <v>142.80000000000001</v>
      </c>
      <c r="L118" s="230">
        <f>IF('Сравнение налоговой нагрузки'!L$5&lt;='Портрет типового резидента'!$E$10,0,'Портрет типового резидента'!$E$41)</f>
        <v>142.80000000000001</v>
      </c>
      <c r="M118" s="230">
        <f>IF('Сравнение налоговой нагрузки'!M$5&lt;='Портрет типового резидента'!$E$10,0,'Портрет типового резидента'!$E$41)</f>
        <v>142.80000000000001</v>
      </c>
      <c r="N118" s="230">
        <f>IF('Сравнение налоговой нагрузки'!N$5&lt;='Портрет типового резидента'!$E$10,0,'Портрет типового резидента'!$E$41)</f>
        <v>142.80000000000001</v>
      </c>
      <c r="O118" s="230">
        <f>IF('Сравнение налоговой нагрузки'!O$5&lt;='Портрет типового резидента'!$E$10,0,'Портрет типового резидента'!$E$41)</f>
        <v>142.80000000000001</v>
      </c>
      <c r="P118" s="230">
        <f>IF('Сравнение налоговой нагрузки'!P$5&lt;='Портрет типового резидента'!$E$10,0,'Портрет типового резидента'!$E$41)</f>
        <v>142.80000000000001</v>
      </c>
      <c r="Q118" s="230">
        <f>IF('Сравнение налоговой нагрузки'!Q$5&lt;='Портрет типового резидента'!$E$10,0,'Портрет типового резидента'!$E$41)</f>
        <v>142.80000000000001</v>
      </c>
      <c r="R118" s="230">
        <f>IF('Сравнение налоговой нагрузки'!R$5&lt;='Портрет типового резидента'!$E$10,0,'Портрет типового резидента'!$E$41)</f>
        <v>142.80000000000001</v>
      </c>
      <c r="S118" s="230">
        <f>IF('Сравнение налоговой нагрузки'!S$5&lt;='Портрет типового резидента'!$E$10,0,'Портрет типового резидента'!$E$41)</f>
        <v>142.80000000000001</v>
      </c>
      <c r="T118" s="230">
        <f>IF('Сравнение налоговой нагрузки'!T$5&lt;='Портрет типового резидента'!$E$10,0,'Портрет типового резидента'!$E$41)</f>
        <v>142.80000000000001</v>
      </c>
      <c r="U118" s="230">
        <f>IF('Сравнение налоговой нагрузки'!U$5&lt;='Портрет типового резидента'!$E$10,0,'Портрет типового резидента'!$E$41)</f>
        <v>142.80000000000001</v>
      </c>
      <c r="V118" s="230">
        <f>IF('Сравнение налоговой нагрузки'!V$5&lt;='Портрет типового резидента'!$E$10,0,'Портрет типового резидента'!$E$41)</f>
        <v>142.80000000000001</v>
      </c>
      <c r="W118" s="230">
        <f>IF('Сравнение налоговой нагрузки'!W$5&lt;='Портрет типового резидента'!$E$10,0,'Портрет типового резидента'!$E$41)</f>
        <v>142.80000000000001</v>
      </c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139"/>
      <c r="CG118" s="139"/>
      <c r="CH118" s="139"/>
      <c r="CI118" s="139"/>
      <c r="CJ118" s="139"/>
      <c r="CK118" s="139"/>
      <c r="CL118" s="139"/>
      <c r="CM118" s="139"/>
      <c r="CN118" s="139"/>
      <c r="CO118" s="139"/>
      <c r="CP118" s="139"/>
      <c r="CQ118" s="139"/>
      <c r="CR118" s="139"/>
      <c r="CS118" s="139"/>
      <c r="CT118" s="139"/>
      <c r="CU118" s="139"/>
      <c r="CV118" s="139"/>
      <c r="CW118" s="139"/>
      <c r="CX118" s="139"/>
      <c r="CY118" s="139"/>
      <c r="CZ118" s="139"/>
      <c r="DA118" s="139"/>
      <c r="DB118" s="139"/>
      <c r="DC118" s="139"/>
      <c r="DD118" s="139"/>
      <c r="DE118" s="139"/>
      <c r="DF118" s="139"/>
      <c r="DG118" s="139"/>
      <c r="DH118" s="139"/>
      <c r="DI118" s="139"/>
      <c r="DJ118" s="139"/>
      <c r="DK118" s="139"/>
      <c r="DL118" s="139"/>
      <c r="DM118" s="139"/>
      <c r="DN118" s="139"/>
      <c r="DO118" s="139"/>
      <c r="DP118" s="139"/>
      <c r="DQ118" s="139"/>
      <c r="DR118" s="139"/>
      <c r="DS118" s="139"/>
      <c r="DT118" s="139"/>
      <c r="DU118" s="139"/>
      <c r="DV118" s="139"/>
      <c r="DW118" s="139"/>
      <c r="DX118" s="139"/>
      <c r="DY118" s="139"/>
      <c r="DZ118" s="139"/>
    </row>
    <row r="119" spans="1:130" s="153" customFormat="1" outlineLevel="1" x14ac:dyDescent="0.45">
      <c r="A119" s="139"/>
      <c r="B119" s="139" t="s">
        <v>140</v>
      </c>
      <c r="C119" s="155">
        <f t="shared" si="37"/>
        <v>982.8000000000003</v>
      </c>
      <c r="D119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119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119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119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119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119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119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119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119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119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119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119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119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119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119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119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119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119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119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119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39"/>
      <c r="BP119" s="139"/>
      <c r="BQ119" s="139"/>
      <c r="BR119" s="139"/>
      <c r="BS119" s="139"/>
      <c r="BT119" s="139"/>
      <c r="BU119" s="139"/>
      <c r="BV119" s="139"/>
      <c r="BW119" s="139"/>
      <c r="BX119" s="139"/>
      <c r="BY119" s="139"/>
      <c r="BZ119" s="139"/>
      <c r="CA119" s="139"/>
      <c r="CB119" s="139"/>
      <c r="CC119" s="139"/>
      <c r="CD119" s="139"/>
      <c r="CE119" s="139"/>
      <c r="CF119" s="139"/>
      <c r="CG119" s="139"/>
      <c r="CH119" s="139"/>
      <c r="CI119" s="139"/>
      <c r="CJ119" s="139"/>
      <c r="CK119" s="139"/>
      <c r="CL119" s="139"/>
      <c r="CM119" s="139"/>
      <c r="CN119" s="139"/>
      <c r="CO119" s="139"/>
      <c r="CP119" s="139"/>
      <c r="CQ119" s="139"/>
      <c r="CR119" s="139"/>
      <c r="CS119" s="139"/>
      <c r="CT119" s="139"/>
      <c r="CU119" s="139"/>
      <c r="CV119" s="139"/>
      <c r="CW119" s="139"/>
      <c r="CX119" s="139"/>
      <c r="CY119" s="139"/>
      <c r="CZ119" s="139"/>
      <c r="DA119" s="139"/>
      <c r="DB119" s="139"/>
      <c r="DC119" s="139"/>
      <c r="DD119" s="139"/>
      <c r="DE119" s="139"/>
      <c r="DF119" s="139"/>
      <c r="DG119" s="139"/>
      <c r="DH119" s="139"/>
      <c r="DI119" s="139"/>
      <c r="DJ119" s="139"/>
      <c r="DK119" s="139"/>
      <c r="DL119" s="139"/>
      <c r="DM119" s="139"/>
      <c r="DN119" s="139"/>
      <c r="DO119" s="139"/>
      <c r="DP119" s="139"/>
      <c r="DQ119" s="139"/>
      <c r="DR119" s="139"/>
      <c r="DS119" s="139"/>
      <c r="DT119" s="139"/>
      <c r="DU119" s="139"/>
      <c r="DV119" s="139"/>
      <c r="DW119" s="139"/>
      <c r="DX119" s="139"/>
      <c r="DY119" s="139"/>
      <c r="DZ119" s="139"/>
    </row>
    <row r="120" spans="1:130" s="153" customFormat="1" outlineLevel="1" x14ac:dyDescent="0.45">
      <c r="A120" s="139"/>
      <c r="B120" s="139" t="s">
        <v>147</v>
      </c>
      <c r="C120" s="155">
        <f t="shared" si="37"/>
        <v>1800</v>
      </c>
      <c r="D120" s="162">
        <f>D121+D122</f>
        <v>0</v>
      </c>
      <c r="E120" s="162">
        <f t="shared" ref="E120:W120" si="38">E121+E122</f>
        <v>0</v>
      </c>
      <c r="F120" s="162">
        <f t="shared" si="38"/>
        <v>100</v>
      </c>
      <c r="G120" s="162">
        <f t="shared" si="38"/>
        <v>100</v>
      </c>
      <c r="H120" s="162">
        <f t="shared" si="38"/>
        <v>100</v>
      </c>
      <c r="I120" s="162">
        <f t="shared" si="38"/>
        <v>100</v>
      </c>
      <c r="J120" s="162">
        <f t="shared" si="38"/>
        <v>100</v>
      </c>
      <c r="K120" s="162">
        <f t="shared" si="38"/>
        <v>100</v>
      </c>
      <c r="L120" s="162">
        <f t="shared" si="38"/>
        <v>100</v>
      </c>
      <c r="M120" s="162">
        <f t="shared" si="38"/>
        <v>100</v>
      </c>
      <c r="N120" s="162">
        <f t="shared" si="38"/>
        <v>100</v>
      </c>
      <c r="O120" s="162">
        <f t="shared" si="38"/>
        <v>100</v>
      </c>
      <c r="P120" s="162">
        <f t="shared" si="38"/>
        <v>100</v>
      </c>
      <c r="Q120" s="162">
        <f t="shared" si="38"/>
        <v>100</v>
      </c>
      <c r="R120" s="162">
        <f t="shared" si="38"/>
        <v>100</v>
      </c>
      <c r="S120" s="162">
        <f t="shared" si="38"/>
        <v>100</v>
      </c>
      <c r="T120" s="162">
        <f t="shared" si="38"/>
        <v>100</v>
      </c>
      <c r="U120" s="162">
        <f t="shared" si="38"/>
        <v>100</v>
      </c>
      <c r="V120" s="162">
        <f t="shared" si="38"/>
        <v>100</v>
      </c>
      <c r="W120" s="162">
        <f t="shared" si="38"/>
        <v>100</v>
      </c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139"/>
      <c r="CS120" s="139"/>
      <c r="CT120" s="139"/>
      <c r="CU120" s="139"/>
      <c r="CV120" s="139"/>
      <c r="CW120" s="139"/>
      <c r="CX120" s="139"/>
      <c r="CY120" s="139"/>
      <c r="CZ120" s="139"/>
      <c r="DA120" s="139"/>
      <c r="DB120" s="139"/>
      <c r="DC120" s="139"/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39"/>
      <c r="DQ120" s="139"/>
      <c r="DR120" s="139"/>
      <c r="DS120" s="139"/>
      <c r="DT120" s="139"/>
      <c r="DU120" s="139"/>
      <c r="DV120" s="139"/>
      <c r="DW120" s="139"/>
      <c r="DX120" s="139"/>
      <c r="DY120" s="139"/>
      <c r="DZ120" s="139"/>
    </row>
    <row r="121" spans="1:130" s="132" customFormat="1" outlineLevel="1" x14ac:dyDescent="0.45">
      <c r="A121" s="133"/>
      <c r="B121" s="140" t="s">
        <v>143</v>
      </c>
      <c r="C121" s="156">
        <f>SUM(D121:W121)</f>
        <v>1800</v>
      </c>
      <c r="D121" s="227">
        <f>IF('Сравнение налоговой нагрузки'!D$5&lt;='Портрет типового резидента'!$E$10,0,'Портрет типового резидента'!$E$50)</f>
        <v>0</v>
      </c>
      <c r="E121" s="227">
        <f>IF('Сравнение налоговой нагрузки'!E$5&lt;='Портрет типового резидента'!$E$10,0,'Портрет типового резидента'!$E$50)</f>
        <v>0</v>
      </c>
      <c r="F121" s="227">
        <f>IF('Сравнение налоговой нагрузки'!F$5&lt;='Портрет типового резидента'!$E$10,0,'Портрет типового резидента'!$E$50)</f>
        <v>100</v>
      </c>
      <c r="G121" s="227">
        <f>IF('Сравнение налоговой нагрузки'!G$5&lt;='Портрет типового резидента'!$E$10,0,'Портрет типового резидента'!$E$50)</f>
        <v>100</v>
      </c>
      <c r="H121" s="227">
        <f>IF('Сравнение налоговой нагрузки'!H$5&lt;='Портрет типового резидента'!$E$10,0,'Портрет типового резидента'!$E$50)</f>
        <v>100</v>
      </c>
      <c r="I121" s="227">
        <f>IF('Сравнение налоговой нагрузки'!I$5&lt;='Портрет типового резидента'!$E$10,0,'Портрет типового резидента'!$E$50)</f>
        <v>100</v>
      </c>
      <c r="J121" s="227">
        <f>IF('Сравнение налоговой нагрузки'!J$5&lt;='Портрет типового резидента'!$E$10,0,'Портрет типового резидента'!$E$50)</f>
        <v>100</v>
      </c>
      <c r="K121" s="227">
        <f>IF('Сравнение налоговой нагрузки'!K$5&lt;='Портрет типового резидента'!$E$10,0,'Портрет типового резидента'!$E$50)</f>
        <v>100</v>
      </c>
      <c r="L121" s="227">
        <f>IF('Сравнение налоговой нагрузки'!L$5&lt;='Портрет типового резидента'!$E$10,0,'Портрет типового резидента'!$E$50)</f>
        <v>100</v>
      </c>
      <c r="M121" s="227">
        <f>IF('Сравнение налоговой нагрузки'!M$5&lt;='Портрет типового резидента'!$E$10,0,'Портрет типового резидента'!$E$50)</f>
        <v>100</v>
      </c>
      <c r="N121" s="227">
        <f>IF('Сравнение налоговой нагрузки'!N$5&lt;='Портрет типового резидента'!$E$10,0,'Портрет типового резидента'!$E$50)</f>
        <v>100</v>
      </c>
      <c r="O121" s="227">
        <f>IF('Сравнение налоговой нагрузки'!O$5&lt;='Портрет типового резидента'!$E$10,0,'Портрет типового резидента'!$E$50)</f>
        <v>100</v>
      </c>
      <c r="P121" s="227">
        <f>IF('Сравнение налоговой нагрузки'!P$5&lt;='Портрет типового резидента'!$E$10,0,'Портрет типового резидента'!$E$50)</f>
        <v>100</v>
      </c>
      <c r="Q121" s="227">
        <f>IF('Сравнение налоговой нагрузки'!Q$5&lt;='Портрет типового резидента'!$E$10,0,'Портрет типового резидента'!$E$50)</f>
        <v>100</v>
      </c>
      <c r="R121" s="227">
        <f>IF('Сравнение налоговой нагрузки'!R$5&lt;='Портрет типового резидента'!$E$10,0,'Портрет типового резидента'!$E$50)</f>
        <v>100</v>
      </c>
      <c r="S121" s="227">
        <f>IF('Сравнение налоговой нагрузки'!S$5&lt;='Портрет типового резидента'!$E$10,0,'Портрет типового резидента'!$E$50)</f>
        <v>100</v>
      </c>
      <c r="T121" s="227">
        <f>IF('Сравнение налоговой нагрузки'!T$5&lt;='Портрет типового резидента'!$E$10,0,'Портрет типового резидента'!$E$50)</f>
        <v>100</v>
      </c>
      <c r="U121" s="227">
        <f>IF('Сравнение налоговой нагрузки'!U$5&lt;='Портрет типового резидента'!$E$10,0,'Портрет типового резидента'!$E$50)</f>
        <v>100</v>
      </c>
      <c r="V121" s="227">
        <f>IF('Сравнение налоговой нагрузки'!V$5&lt;='Портрет типового резидента'!$E$10,0,'Портрет типового резидента'!$E$50)</f>
        <v>100</v>
      </c>
      <c r="W121" s="227">
        <f>IF('Сравнение налоговой нагрузки'!W$5&lt;='Портрет типового резидента'!$E$10,0,'Портрет типового резидента'!$E$50)</f>
        <v>100</v>
      </c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</row>
    <row r="122" spans="1:130" s="132" customFormat="1" outlineLevel="1" x14ac:dyDescent="0.45">
      <c r="A122" s="133"/>
      <c r="B122" s="159" t="s">
        <v>144</v>
      </c>
      <c r="C122" s="157">
        <f>SUM(D122:W122)</f>
        <v>0</v>
      </c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</row>
    <row r="123" spans="1:130" s="133" customFormat="1" x14ac:dyDescent="0.45">
      <c r="C123" s="134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</row>
    <row r="124" spans="1:130" s="1" customFormat="1" x14ac:dyDescent="0.45"/>
    <row r="125" spans="1:130" s="1" customFormat="1" x14ac:dyDescent="0.45">
      <c r="B125" s="139" t="s">
        <v>242</v>
      </c>
    </row>
    <row r="126" spans="1:130" s="1" customFormat="1" x14ac:dyDescent="0.45"/>
    <row r="127" spans="1:130" s="133" customFormat="1" ht="28.5" x14ac:dyDescent="0.45">
      <c r="B127" s="342" t="s">
        <v>243</v>
      </c>
      <c r="C127" s="343"/>
      <c r="D127" s="343" t="s">
        <v>249</v>
      </c>
    </row>
    <row r="128" spans="1:130" s="140" customFormat="1" x14ac:dyDescent="0.45">
      <c r="C128" s="163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</row>
    <row r="129" spans="1:130" s="140" customFormat="1" ht="28.5" x14ac:dyDescent="0.45">
      <c r="B129" s="342" t="s">
        <v>244</v>
      </c>
      <c r="C129" s="343"/>
      <c r="D129" s="343" t="s">
        <v>249</v>
      </c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</row>
    <row r="130" spans="1:130" s="140" customFormat="1" x14ac:dyDescent="0.45">
      <c r="C130" s="163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</row>
    <row r="131" spans="1:130" s="132" customFormat="1" ht="28.5" x14ac:dyDescent="0.45">
      <c r="A131" s="133"/>
      <c r="B131" s="342" t="s">
        <v>245</v>
      </c>
      <c r="C131" s="316">
        <f>SUM(D131:W131)</f>
        <v>9467.7794653741475</v>
      </c>
      <c r="D131" s="317">
        <f>D132+D135+D136+D137+D138+D139+D140</f>
        <v>0</v>
      </c>
      <c r="E131" s="317">
        <f t="shared" ref="E131:W131" si="39">E132+E135+E136+E137+E138+E139+E140</f>
        <v>0</v>
      </c>
      <c r="F131" s="317">
        <f t="shared" si="39"/>
        <v>508.79908053914085</v>
      </c>
      <c r="G131" s="317">
        <f t="shared" si="39"/>
        <v>508.79908053914085</v>
      </c>
      <c r="H131" s="317">
        <f t="shared" si="39"/>
        <v>508.79908053914085</v>
      </c>
      <c r="I131" s="317">
        <f t="shared" si="39"/>
        <v>508.79908053914085</v>
      </c>
      <c r="J131" s="317">
        <f t="shared" si="39"/>
        <v>508.79908053914085</v>
      </c>
      <c r="K131" s="317">
        <f t="shared" si="39"/>
        <v>532.59877405218776</v>
      </c>
      <c r="L131" s="317">
        <f t="shared" si="39"/>
        <v>532.59877405218776</v>
      </c>
      <c r="M131" s="317">
        <f t="shared" si="39"/>
        <v>532.59877405218776</v>
      </c>
      <c r="N131" s="317">
        <f t="shared" si="39"/>
        <v>532.59877405218776</v>
      </c>
      <c r="O131" s="317">
        <f t="shared" si="39"/>
        <v>532.59877405218776</v>
      </c>
      <c r="P131" s="317">
        <f t="shared" si="39"/>
        <v>532.59877405218776</v>
      </c>
      <c r="Q131" s="317">
        <f t="shared" si="39"/>
        <v>532.59877405218776</v>
      </c>
      <c r="R131" s="317">
        <f t="shared" si="39"/>
        <v>532.59877405218776</v>
      </c>
      <c r="S131" s="317">
        <f t="shared" si="39"/>
        <v>532.59877405218776</v>
      </c>
      <c r="T131" s="317">
        <f t="shared" si="39"/>
        <v>532.59877405218776</v>
      </c>
      <c r="U131" s="317">
        <f t="shared" si="39"/>
        <v>532.59877405218776</v>
      </c>
      <c r="V131" s="317">
        <f t="shared" si="39"/>
        <v>532.59877405218776</v>
      </c>
      <c r="W131" s="317">
        <f t="shared" si="39"/>
        <v>532.59877405218776</v>
      </c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133"/>
      <c r="CH131" s="133"/>
      <c r="CI131" s="133"/>
      <c r="CJ131" s="13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133"/>
      <c r="CU131" s="133"/>
      <c r="CV131" s="133"/>
      <c r="CW131" s="133"/>
      <c r="CX131" s="133"/>
      <c r="CY131" s="13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133"/>
      <c r="DJ131" s="133"/>
      <c r="DK131" s="133"/>
      <c r="DL131" s="133"/>
      <c r="DM131" s="133"/>
      <c r="DN131" s="13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133"/>
      <c r="DY131" s="133"/>
      <c r="DZ131" s="133"/>
    </row>
    <row r="132" spans="1:130" s="153" customFormat="1" outlineLevel="1" x14ac:dyDescent="0.45">
      <c r="A132" s="139"/>
      <c r="B132" s="139" t="s">
        <v>136</v>
      </c>
      <c r="C132" s="155">
        <f t="shared" ref="C132:C142" si="40">SUM(D132:W132)</f>
        <v>2880</v>
      </c>
      <c r="D132" s="162">
        <f>D133+D134</f>
        <v>0</v>
      </c>
      <c r="E132" s="162">
        <f t="shared" ref="E132:W132" si="41">E133+E134</f>
        <v>0</v>
      </c>
      <c r="F132" s="162">
        <f t="shared" si="41"/>
        <v>160</v>
      </c>
      <c r="G132" s="162">
        <f t="shared" si="41"/>
        <v>160</v>
      </c>
      <c r="H132" s="162">
        <f t="shared" si="41"/>
        <v>160</v>
      </c>
      <c r="I132" s="162">
        <f t="shared" si="41"/>
        <v>160</v>
      </c>
      <c r="J132" s="162">
        <f t="shared" si="41"/>
        <v>160</v>
      </c>
      <c r="K132" s="162">
        <f t="shared" si="41"/>
        <v>160</v>
      </c>
      <c r="L132" s="162">
        <f t="shared" si="41"/>
        <v>160</v>
      </c>
      <c r="M132" s="162">
        <f t="shared" si="41"/>
        <v>160</v>
      </c>
      <c r="N132" s="162">
        <f t="shared" si="41"/>
        <v>160</v>
      </c>
      <c r="O132" s="162">
        <f t="shared" si="41"/>
        <v>160</v>
      </c>
      <c r="P132" s="162">
        <f t="shared" si="41"/>
        <v>160</v>
      </c>
      <c r="Q132" s="162">
        <f t="shared" si="41"/>
        <v>160</v>
      </c>
      <c r="R132" s="162">
        <f t="shared" si="41"/>
        <v>160</v>
      </c>
      <c r="S132" s="162">
        <f t="shared" si="41"/>
        <v>160</v>
      </c>
      <c r="T132" s="162">
        <f t="shared" si="41"/>
        <v>160</v>
      </c>
      <c r="U132" s="162">
        <f t="shared" si="41"/>
        <v>160</v>
      </c>
      <c r="V132" s="162">
        <f t="shared" si="41"/>
        <v>160</v>
      </c>
      <c r="W132" s="162">
        <f t="shared" si="41"/>
        <v>160</v>
      </c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39"/>
      <c r="BM132" s="139"/>
      <c r="BN132" s="139"/>
      <c r="BO132" s="139"/>
      <c r="BP132" s="139"/>
      <c r="BQ132" s="139"/>
      <c r="BR132" s="139"/>
      <c r="BS132" s="139"/>
      <c r="BT132" s="139"/>
      <c r="BU132" s="139"/>
      <c r="BV132" s="139"/>
      <c r="BW132" s="139"/>
      <c r="BX132" s="139"/>
      <c r="BY132" s="139"/>
      <c r="BZ132" s="139"/>
      <c r="CA132" s="139"/>
      <c r="CB132" s="139"/>
      <c r="CC132" s="139"/>
      <c r="CD132" s="139"/>
      <c r="CE132" s="139"/>
      <c r="CF132" s="139"/>
      <c r="CG132" s="139"/>
      <c r="CH132" s="139"/>
      <c r="CI132" s="139"/>
      <c r="CJ132" s="139"/>
      <c r="CK132" s="139"/>
      <c r="CL132" s="139"/>
      <c r="CM132" s="139"/>
      <c r="CN132" s="139"/>
      <c r="CO132" s="139"/>
      <c r="CP132" s="139"/>
      <c r="CQ132" s="139"/>
      <c r="CR132" s="139"/>
      <c r="CS132" s="139"/>
      <c r="CT132" s="139"/>
      <c r="CU132" s="139"/>
      <c r="CV132" s="139"/>
      <c r="CW132" s="139"/>
      <c r="CX132" s="139"/>
      <c r="CY132" s="139"/>
      <c r="CZ132" s="139"/>
      <c r="DA132" s="139"/>
      <c r="DB132" s="139"/>
      <c r="DC132" s="139"/>
      <c r="DD132" s="139"/>
      <c r="DE132" s="139"/>
      <c r="DF132" s="139"/>
      <c r="DG132" s="139"/>
      <c r="DH132" s="139"/>
      <c r="DI132" s="139"/>
      <c r="DJ132" s="139"/>
      <c r="DK132" s="139"/>
      <c r="DL132" s="139"/>
      <c r="DM132" s="139"/>
      <c r="DN132" s="139"/>
      <c r="DO132" s="139"/>
      <c r="DP132" s="139"/>
      <c r="DQ132" s="139"/>
      <c r="DR132" s="139"/>
      <c r="DS132" s="139"/>
      <c r="DT132" s="139"/>
      <c r="DU132" s="139"/>
      <c r="DV132" s="139"/>
      <c r="DW132" s="139"/>
      <c r="DX132" s="139"/>
      <c r="DY132" s="139"/>
      <c r="DZ132" s="139"/>
    </row>
    <row r="133" spans="1:130" s="152" customFormat="1" outlineLevel="1" x14ac:dyDescent="0.45">
      <c r="A133" s="140"/>
      <c r="B133" s="140" t="s">
        <v>141</v>
      </c>
      <c r="C133" s="156">
        <f t="shared" si="40"/>
        <v>2880</v>
      </c>
      <c r="D133" s="227">
        <f>IF('Сравнение налоговой нагрузки'!D$5&lt;='Портрет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E133" s="227">
        <f>IF('Сравнение налоговой нагрузки'!E$5&lt;='Портрет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F133" s="227">
        <f>IF('Сравнение налоговой нагрузки'!F$5&lt;='Портрет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G133" s="227">
        <f>IF('Сравнение налоговой нагрузки'!G$5&lt;='Портрет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H133" s="227">
        <f>IF('Сравнение налоговой нагрузки'!H$5&lt;='Портрет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I133" s="227">
        <f>IF('Сравнение налоговой нагрузки'!I$5&lt;='Портрет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J133" s="227">
        <f>IF('Сравнение налоговой нагрузки'!J$5&lt;='Портрет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K133" s="227">
        <f>IF('Сравнение налоговой нагрузки'!K$5&lt;='Портрет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L133" s="227">
        <f>IF('Сравнение налоговой нагрузки'!L$5&lt;='Портрет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M133" s="227">
        <f>IF('Сравнение налоговой нагрузки'!M$5&lt;='Портрет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N133" s="227">
        <f>IF('Сравнение налоговой нагрузки'!N$5&lt;='Портрет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O133" s="227">
        <f>IF('Сравнение налоговой нагрузки'!O$5&lt;='Портрет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P133" s="227">
        <f>IF('Сравнение налоговой нагрузки'!P$5&lt;='Портрет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Q133" s="227">
        <f>IF('Сравнение налоговой нагрузки'!Q$5&lt;='Портрет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R133" s="227">
        <f>IF('Сравнение налоговой нагрузки'!R$5&lt;='Портрет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S133" s="227">
        <f>IF('Сравнение налоговой нагрузки'!S$5&lt;='Портрет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T133" s="227">
        <f>IF('Сравнение налоговой нагрузки'!T$5&lt;='Портрет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U133" s="227">
        <f>IF('Сравнение налоговой нагрузки'!U$5&lt;='Портрет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V133" s="227">
        <f>IF('Сравнение налоговой нагрузки'!V$5&lt;='Портрет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W133" s="227">
        <f>IF('Сравнение налоговой нагрузки'!W$5&lt;='Портрет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  <c r="CP133" s="140"/>
      <c r="CQ133" s="140"/>
      <c r="CR133" s="140"/>
      <c r="CS133" s="140"/>
      <c r="CT133" s="140"/>
      <c r="CU133" s="140"/>
      <c r="CV133" s="140"/>
      <c r="CW133" s="140"/>
      <c r="CX133" s="140"/>
      <c r="CY133" s="140"/>
      <c r="CZ133" s="140"/>
      <c r="DA133" s="140"/>
      <c r="DB133" s="140"/>
      <c r="DC133" s="140"/>
      <c r="DD133" s="140"/>
      <c r="DE133" s="140"/>
      <c r="DF133" s="140"/>
      <c r="DG133" s="140"/>
      <c r="DH133" s="140"/>
      <c r="DI133" s="140"/>
      <c r="DJ133" s="140"/>
      <c r="DK133" s="140"/>
      <c r="DL133" s="140"/>
      <c r="DM133" s="140"/>
      <c r="DN133" s="140"/>
      <c r="DO133" s="140"/>
      <c r="DP133" s="140"/>
      <c r="DQ133" s="140"/>
      <c r="DR133" s="140"/>
      <c r="DS133" s="140"/>
      <c r="DT133" s="140"/>
      <c r="DU133" s="140"/>
      <c r="DV133" s="140"/>
      <c r="DW133" s="140"/>
      <c r="DX133" s="140"/>
      <c r="DY133" s="140"/>
      <c r="DZ133" s="140"/>
    </row>
    <row r="134" spans="1:130" s="152" customFormat="1" outlineLevel="1" x14ac:dyDescent="0.45">
      <c r="A134" s="140"/>
      <c r="B134" s="140" t="s">
        <v>142</v>
      </c>
      <c r="C134" s="156">
        <f t="shared" si="40"/>
        <v>0</v>
      </c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  <c r="CP134" s="140"/>
      <c r="CQ134" s="140"/>
      <c r="CR134" s="140"/>
      <c r="CS134" s="140"/>
      <c r="CT134" s="140"/>
      <c r="CU134" s="140"/>
      <c r="CV134" s="140"/>
      <c r="CW134" s="140"/>
      <c r="CX134" s="140"/>
      <c r="CY134" s="140"/>
      <c r="CZ134" s="140"/>
      <c r="DA134" s="140"/>
      <c r="DB134" s="140"/>
      <c r="DC134" s="140"/>
      <c r="DD134" s="140"/>
      <c r="DE134" s="140"/>
      <c r="DF134" s="140"/>
      <c r="DG134" s="140"/>
      <c r="DH134" s="140"/>
      <c r="DI134" s="140"/>
      <c r="DJ134" s="140"/>
      <c r="DK134" s="140"/>
      <c r="DL134" s="140"/>
      <c r="DM134" s="140"/>
      <c r="DN134" s="140"/>
      <c r="DO134" s="140"/>
      <c r="DP134" s="140"/>
      <c r="DQ134" s="140"/>
      <c r="DR134" s="140"/>
      <c r="DS134" s="140"/>
      <c r="DT134" s="140"/>
      <c r="DU134" s="140"/>
      <c r="DV134" s="140"/>
      <c r="DW134" s="140"/>
      <c r="DX134" s="140"/>
      <c r="DY134" s="140"/>
      <c r="DZ134" s="140"/>
    </row>
    <row r="135" spans="1:130" s="153" customFormat="1" outlineLevel="1" x14ac:dyDescent="0.45">
      <c r="A135" s="139"/>
      <c r="B135" s="139" t="s">
        <v>137</v>
      </c>
      <c r="C135" s="155">
        <f t="shared" si="40"/>
        <v>1594.5794653741448</v>
      </c>
      <c r="D135" s="230">
        <f>IF('Сравнение налоговой нагрузки'!D$5&lt;='Портрет типового резидента'!$E$10,0,IF('Сравнение налоговой нагрузки'!D$5&lt;=('Портрет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0</v>
      </c>
      <c r="E135" s="230">
        <f>IF('Сравнение налоговой нагрузки'!E$5&lt;='Портрет типового резидента'!$E$10,0,IF('Сравнение налоговой нагрузки'!E$5&lt;=('Портрет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0</v>
      </c>
      <c r="F135" s="230">
        <f>IF('Сравнение налоговой нагрузки'!F$5&lt;='Портрет типового резидента'!$E$10,0,IF('Сравнение налоговой нагрузки'!F$5&lt;=('Портрет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G135" s="230">
        <f>IF('Сравнение налоговой нагрузки'!G$5&lt;='Портрет типового резидента'!$E$10,0,IF('Сравнение налоговой нагрузки'!G$5&lt;=('Портрет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H135" s="230">
        <f>IF('Сравнение налоговой нагрузки'!H$5&lt;='Портрет типового резидента'!$E$10,0,IF('Сравнение налоговой нагрузки'!H$5&lt;=('Портрет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I135" s="230">
        <f>IF('Сравнение налоговой нагрузки'!I$5&lt;='Портрет типового резидента'!$E$10,0,IF('Сравнение налоговой нагрузки'!I$5&lt;=('Портрет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J135" s="230">
        <f>IF('Сравнение налоговой нагрузки'!J$5&lt;='Портрет типового резидента'!$E$10,0,IF('Сравнение налоговой нагрузки'!J$5&lt;=('Портрет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K135" s="230">
        <f>IF('Сравнение налоговой нагрузки'!K$5&lt;='Портрет типового резидента'!$E$10,0,IF('Сравнение налоговой нагрузки'!K$5&lt;=('Портрет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L135" s="230">
        <f>IF('Сравнение налоговой нагрузки'!L$5&lt;='Портрет типового резидента'!$E$10,0,IF('Сравнение налоговой нагрузки'!L$5&lt;=('Портрет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M135" s="230">
        <f>IF('Сравнение налоговой нагрузки'!M$5&lt;='Портрет типового резидента'!$E$10,0,IF('Сравнение налоговой нагрузки'!M$5&lt;=('Портрет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N135" s="230">
        <f>IF('Сравнение налоговой нагрузки'!N$5&lt;='Портрет типового резидента'!$E$10,0,IF('Сравнение налоговой нагрузки'!N$5&lt;=('Портрет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O135" s="230">
        <f>IF('Сравнение налоговой нагрузки'!O$5&lt;='Портрет типового резидента'!$E$10,0,IF('Сравнение налоговой нагрузки'!O$5&lt;=('Портрет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P135" s="230">
        <f>IF('Сравнение налоговой нагрузки'!P$5&lt;='Портрет типового резидента'!$E$10,0,IF('Сравнение налоговой нагрузки'!P$5&lt;=('Портрет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Q135" s="230">
        <f>IF('Сравнение налоговой нагрузки'!Q$5&lt;='Портрет типового резидента'!$E$10,0,IF('Сравнение налоговой нагрузки'!Q$5&lt;=('Портрет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R135" s="230">
        <f>IF('Сравнение налоговой нагрузки'!R$5&lt;='Портрет типового резидента'!$E$10,0,IF('Сравнение налоговой нагрузки'!R$5&lt;=('Портрет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S135" s="230">
        <f>IF('Сравнение налоговой нагрузки'!S$5&lt;='Портрет типового резидента'!$E$10,0,IF('Сравнение налоговой нагрузки'!S$5&lt;=('Портрет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T135" s="230">
        <f>IF('Сравнение налоговой нагрузки'!T$5&lt;='Портрет типового резидента'!$E$10,0,IF('Сравнение налоговой нагрузки'!T$5&lt;=('Портрет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U135" s="230">
        <f>IF('Сравнение налоговой нагрузки'!U$5&lt;='Портрет типового резидента'!$E$10,0,IF('Сравнение налоговой нагрузки'!U$5&lt;=('Портрет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V135" s="230">
        <f>IF('Сравнение налоговой нагрузки'!V$5&lt;='Портрет типового резидента'!$E$10,0,IF('Сравнение налоговой нагрузки'!V$5&lt;=('Портрет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W135" s="230">
        <f>IF('Сравнение налоговой нагрузки'!W$5&lt;='Портрет типового резидента'!$E$10,0,IF('Сравнение налоговой нагрузки'!W$5&lt;=('Портрет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  <c r="BI135" s="139"/>
      <c r="BJ135" s="139"/>
      <c r="BK135" s="139"/>
      <c r="BL135" s="139"/>
      <c r="BM135" s="139"/>
      <c r="BN135" s="139"/>
      <c r="BO135" s="139"/>
      <c r="BP135" s="139"/>
      <c r="BQ135" s="139"/>
      <c r="BR135" s="139"/>
      <c r="BS135" s="139"/>
      <c r="BT135" s="139"/>
      <c r="BU135" s="139"/>
      <c r="BV135" s="139"/>
      <c r="BW135" s="139"/>
      <c r="BX135" s="139"/>
      <c r="BY135" s="139"/>
      <c r="BZ135" s="139"/>
      <c r="CA135" s="139"/>
      <c r="CB135" s="139"/>
      <c r="CC135" s="139"/>
      <c r="CD135" s="139"/>
      <c r="CE135" s="139"/>
      <c r="CF135" s="139"/>
      <c r="CG135" s="139"/>
      <c r="CH135" s="139"/>
      <c r="CI135" s="139"/>
      <c r="CJ135" s="139"/>
      <c r="CK135" s="139"/>
      <c r="CL135" s="139"/>
      <c r="CM135" s="139"/>
      <c r="CN135" s="139"/>
      <c r="CO135" s="139"/>
      <c r="CP135" s="139"/>
      <c r="CQ135" s="139"/>
      <c r="CR135" s="139"/>
      <c r="CS135" s="139"/>
      <c r="CT135" s="139"/>
      <c r="CU135" s="139"/>
      <c r="CV135" s="139"/>
      <c r="CW135" s="139"/>
      <c r="CX135" s="139"/>
      <c r="CY135" s="139"/>
      <c r="CZ135" s="139"/>
      <c r="DA135" s="139"/>
      <c r="DB135" s="139"/>
      <c r="DC135" s="139"/>
      <c r="DD135" s="139"/>
      <c r="DE135" s="139"/>
      <c r="DF135" s="139"/>
      <c r="DG135" s="139"/>
      <c r="DH135" s="139"/>
      <c r="DI135" s="139"/>
      <c r="DJ135" s="139"/>
      <c r="DK135" s="139"/>
      <c r="DL135" s="139"/>
      <c r="DM135" s="139"/>
      <c r="DN135" s="139"/>
      <c r="DO135" s="139"/>
      <c r="DP135" s="139"/>
      <c r="DQ135" s="139"/>
      <c r="DR135" s="139"/>
      <c r="DS135" s="139"/>
      <c r="DT135" s="139"/>
      <c r="DU135" s="139"/>
      <c r="DV135" s="139"/>
      <c r="DW135" s="139"/>
      <c r="DX135" s="139"/>
      <c r="DY135" s="139"/>
      <c r="DZ135" s="139"/>
    </row>
    <row r="136" spans="1:130" s="153" customFormat="1" outlineLevel="1" x14ac:dyDescent="0.45">
      <c r="A136" s="139"/>
      <c r="B136" s="139" t="s">
        <v>138</v>
      </c>
      <c r="C136" s="155">
        <f t="shared" si="40"/>
        <v>0</v>
      </c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  <c r="BI136" s="139"/>
      <c r="BJ136" s="139"/>
      <c r="BK136" s="139"/>
      <c r="BL136" s="139"/>
      <c r="BM136" s="139"/>
      <c r="BN136" s="139"/>
      <c r="BO136" s="139"/>
      <c r="BP136" s="139"/>
      <c r="BQ136" s="139"/>
      <c r="BR136" s="139"/>
      <c r="BS136" s="139"/>
      <c r="BT136" s="139"/>
      <c r="BU136" s="139"/>
      <c r="BV136" s="139"/>
      <c r="BW136" s="139"/>
      <c r="BX136" s="139"/>
      <c r="BY136" s="139"/>
      <c r="BZ136" s="139"/>
      <c r="CA136" s="139"/>
      <c r="CB136" s="139"/>
      <c r="CC136" s="139"/>
      <c r="CD136" s="139"/>
      <c r="CE136" s="139"/>
      <c r="CF136" s="139"/>
      <c r="CG136" s="139"/>
      <c r="CH136" s="139"/>
      <c r="CI136" s="139"/>
      <c r="CJ136" s="139"/>
      <c r="CK136" s="139"/>
      <c r="CL136" s="139"/>
      <c r="CM136" s="139"/>
      <c r="CN136" s="139"/>
      <c r="CO136" s="139"/>
      <c r="CP136" s="139"/>
      <c r="CQ136" s="139"/>
      <c r="CR136" s="139"/>
      <c r="CS136" s="139"/>
      <c r="CT136" s="139"/>
      <c r="CU136" s="139"/>
      <c r="CV136" s="139"/>
      <c r="CW136" s="139"/>
      <c r="CX136" s="139"/>
      <c r="CY136" s="139"/>
      <c r="CZ136" s="139"/>
      <c r="DA136" s="139"/>
      <c r="DB136" s="139"/>
      <c r="DC136" s="139"/>
      <c r="DD136" s="139"/>
      <c r="DE136" s="139"/>
      <c r="DF136" s="139"/>
      <c r="DG136" s="139"/>
      <c r="DH136" s="139"/>
      <c r="DI136" s="139"/>
      <c r="DJ136" s="139"/>
      <c r="DK136" s="139"/>
      <c r="DL136" s="139"/>
      <c r="DM136" s="139"/>
      <c r="DN136" s="139"/>
      <c r="DO136" s="139"/>
      <c r="DP136" s="139"/>
      <c r="DQ136" s="139"/>
      <c r="DR136" s="139"/>
      <c r="DS136" s="139"/>
      <c r="DT136" s="139"/>
      <c r="DU136" s="139"/>
      <c r="DV136" s="139"/>
      <c r="DW136" s="139"/>
      <c r="DX136" s="139"/>
      <c r="DY136" s="139"/>
      <c r="DZ136" s="139"/>
    </row>
    <row r="137" spans="1:130" s="153" customFormat="1" outlineLevel="1" x14ac:dyDescent="0.45">
      <c r="A137" s="139"/>
      <c r="B137" s="139" t="s">
        <v>146</v>
      </c>
      <c r="C137" s="155">
        <f t="shared" si="40"/>
        <v>0</v>
      </c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  <c r="BI137" s="139"/>
      <c r="BJ137" s="139"/>
      <c r="BK137" s="139"/>
      <c r="BL137" s="139"/>
      <c r="BM137" s="139"/>
      <c r="BN137" s="139"/>
      <c r="BO137" s="139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39"/>
      <c r="CC137" s="139"/>
      <c r="CD137" s="139"/>
      <c r="CE137" s="139"/>
      <c r="CF137" s="139"/>
      <c r="CG137" s="139"/>
      <c r="CH137" s="139"/>
      <c r="CI137" s="139"/>
      <c r="CJ137" s="139"/>
      <c r="CK137" s="139"/>
      <c r="CL137" s="139"/>
      <c r="CM137" s="139"/>
      <c r="CN137" s="139"/>
      <c r="CO137" s="139"/>
      <c r="CP137" s="139"/>
      <c r="CQ137" s="139"/>
      <c r="CR137" s="139"/>
      <c r="CS137" s="139"/>
      <c r="CT137" s="139"/>
      <c r="CU137" s="139"/>
      <c r="CV137" s="139"/>
      <c r="CW137" s="139"/>
      <c r="CX137" s="139"/>
      <c r="CY137" s="139"/>
      <c r="CZ137" s="139"/>
      <c r="DA137" s="139"/>
      <c r="DB137" s="139"/>
      <c r="DC137" s="139"/>
      <c r="DD137" s="139"/>
      <c r="DE137" s="139"/>
      <c r="DF137" s="139"/>
      <c r="DG137" s="139"/>
      <c r="DH137" s="139"/>
      <c r="DI137" s="139"/>
      <c r="DJ137" s="139"/>
      <c r="DK137" s="139"/>
      <c r="DL137" s="139"/>
      <c r="DM137" s="139"/>
      <c r="DN137" s="139"/>
      <c r="DO137" s="139"/>
      <c r="DP137" s="139"/>
      <c r="DQ137" s="139"/>
      <c r="DR137" s="139"/>
      <c r="DS137" s="139"/>
      <c r="DT137" s="139"/>
      <c r="DU137" s="139"/>
      <c r="DV137" s="139"/>
      <c r="DW137" s="139"/>
      <c r="DX137" s="139"/>
      <c r="DY137" s="139"/>
      <c r="DZ137" s="139"/>
    </row>
    <row r="138" spans="1:130" s="153" customFormat="1" outlineLevel="1" x14ac:dyDescent="0.45">
      <c r="A138" s="139"/>
      <c r="B138" s="139" t="s">
        <v>139</v>
      </c>
      <c r="C138" s="155">
        <f t="shared" si="40"/>
        <v>2570.4</v>
      </c>
      <c r="D138" s="230">
        <f>IF('Сравнение налоговой нагрузки'!D$5&lt;='Портрет типового резидента'!$E$10,0,'Портрет типового резидента'!$E$41)</f>
        <v>0</v>
      </c>
      <c r="E138" s="230">
        <f>IF('Сравнение налоговой нагрузки'!E$5&lt;='Портрет типового резидента'!$E$10,0,'Портрет типового резидента'!$E$41)</f>
        <v>0</v>
      </c>
      <c r="F138" s="230">
        <f>IF('Сравнение налоговой нагрузки'!F$5&lt;='Портрет типового резидента'!$E$10,0,'Портрет типового резидента'!$E$41)</f>
        <v>142.80000000000001</v>
      </c>
      <c r="G138" s="230">
        <f>IF('Сравнение налоговой нагрузки'!G$5&lt;='Портрет типового резидента'!$E$10,0,'Портрет типового резидента'!$E$41)</f>
        <v>142.80000000000001</v>
      </c>
      <c r="H138" s="230">
        <f>IF('Сравнение налоговой нагрузки'!H$5&lt;='Портрет типового резидента'!$E$10,0,'Портрет типового резидента'!$E$41)</f>
        <v>142.80000000000001</v>
      </c>
      <c r="I138" s="230">
        <f>IF('Сравнение налоговой нагрузки'!I$5&lt;='Портрет типового резидента'!$E$10,0,'Портрет типового резидента'!$E$41)</f>
        <v>142.80000000000001</v>
      </c>
      <c r="J138" s="230">
        <f>IF('Сравнение налоговой нагрузки'!J$5&lt;='Портрет типового резидента'!$E$10,0,'Портрет типового резидента'!$E$41)</f>
        <v>142.80000000000001</v>
      </c>
      <c r="K138" s="230">
        <f>IF('Сравнение налоговой нагрузки'!K$5&lt;='Портрет типового резидента'!$E$10,0,'Портрет типового резидента'!$E$41)</f>
        <v>142.80000000000001</v>
      </c>
      <c r="L138" s="230">
        <f>IF('Сравнение налоговой нагрузки'!L$5&lt;='Портрет типового резидента'!$E$10,0,'Портрет типового резидента'!$E$41)</f>
        <v>142.80000000000001</v>
      </c>
      <c r="M138" s="230">
        <f>IF('Сравнение налоговой нагрузки'!M$5&lt;='Портрет типового резидента'!$E$10,0,'Портрет типового резидента'!$E$41)</f>
        <v>142.80000000000001</v>
      </c>
      <c r="N138" s="230">
        <f>IF('Сравнение налоговой нагрузки'!N$5&lt;='Портрет типового резидента'!$E$10,0,'Портрет типового резидента'!$E$41)</f>
        <v>142.80000000000001</v>
      </c>
      <c r="O138" s="230">
        <f>IF('Сравнение налоговой нагрузки'!O$5&lt;='Портрет типового резидента'!$E$10,0,'Портрет типового резидента'!$E$41)</f>
        <v>142.80000000000001</v>
      </c>
      <c r="P138" s="230">
        <f>IF('Сравнение налоговой нагрузки'!P$5&lt;='Портрет типового резидента'!$E$10,0,'Портрет типового резидента'!$E$41)</f>
        <v>142.80000000000001</v>
      </c>
      <c r="Q138" s="230">
        <f>IF('Сравнение налоговой нагрузки'!Q$5&lt;='Портрет типового резидента'!$E$10,0,'Портрет типового резидента'!$E$41)</f>
        <v>142.80000000000001</v>
      </c>
      <c r="R138" s="230">
        <f>IF('Сравнение налоговой нагрузки'!R$5&lt;='Портрет типового резидента'!$E$10,0,'Портрет типового резидента'!$E$41)</f>
        <v>142.80000000000001</v>
      </c>
      <c r="S138" s="230">
        <f>IF('Сравнение налоговой нагрузки'!S$5&lt;='Портрет типового резидента'!$E$10,0,'Портрет типового резидента'!$E$41)</f>
        <v>142.80000000000001</v>
      </c>
      <c r="T138" s="230">
        <f>IF('Сравнение налоговой нагрузки'!T$5&lt;='Портрет типового резидента'!$E$10,0,'Портрет типового резидента'!$E$41)</f>
        <v>142.80000000000001</v>
      </c>
      <c r="U138" s="230">
        <f>IF('Сравнение налоговой нагрузки'!U$5&lt;='Портрет типового резидента'!$E$10,0,'Портрет типового резидента'!$E$41)</f>
        <v>142.80000000000001</v>
      </c>
      <c r="V138" s="230">
        <f>IF('Сравнение налоговой нагрузки'!V$5&lt;='Портрет типового резидента'!$E$10,0,'Портрет типового резидента'!$E$41)</f>
        <v>142.80000000000001</v>
      </c>
      <c r="W138" s="230">
        <f>IF('Сравнение налоговой нагрузки'!W$5&lt;='Портрет типового резидента'!$E$10,0,'Портрет типового резидента'!$E$41)</f>
        <v>142.80000000000001</v>
      </c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  <c r="BI138" s="139"/>
      <c r="BJ138" s="139"/>
      <c r="BK138" s="139"/>
      <c r="BL138" s="139"/>
      <c r="BM138" s="139"/>
      <c r="BN138" s="139"/>
      <c r="BO138" s="139"/>
      <c r="BP138" s="139"/>
      <c r="BQ138" s="139"/>
      <c r="BR138" s="139"/>
      <c r="BS138" s="139"/>
      <c r="BT138" s="139"/>
      <c r="BU138" s="139"/>
      <c r="BV138" s="139"/>
      <c r="BW138" s="139"/>
      <c r="BX138" s="139"/>
      <c r="BY138" s="139"/>
      <c r="BZ138" s="139"/>
      <c r="CA138" s="139"/>
      <c r="CB138" s="139"/>
      <c r="CC138" s="139"/>
      <c r="CD138" s="139"/>
      <c r="CE138" s="139"/>
      <c r="CF138" s="139"/>
      <c r="CG138" s="139"/>
      <c r="CH138" s="139"/>
      <c r="CI138" s="139"/>
      <c r="CJ138" s="139"/>
      <c r="CK138" s="139"/>
      <c r="CL138" s="139"/>
      <c r="CM138" s="139"/>
      <c r="CN138" s="139"/>
      <c r="CO138" s="139"/>
      <c r="CP138" s="139"/>
      <c r="CQ138" s="139"/>
      <c r="CR138" s="139"/>
      <c r="CS138" s="139"/>
      <c r="CT138" s="139"/>
      <c r="CU138" s="139"/>
      <c r="CV138" s="139"/>
      <c r="CW138" s="139"/>
      <c r="CX138" s="139"/>
      <c r="CY138" s="139"/>
      <c r="CZ138" s="139"/>
      <c r="DA138" s="139"/>
      <c r="DB138" s="139"/>
      <c r="DC138" s="139"/>
      <c r="DD138" s="139"/>
      <c r="DE138" s="139"/>
      <c r="DF138" s="139"/>
      <c r="DG138" s="139"/>
      <c r="DH138" s="139"/>
      <c r="DI138" s="139"/>
      <c r="DJ138" s="139"/>
      <c r="DK138" s="139"/>
      <c r="DL138" s="139"/>
      <c r="DM138" s="139"/>
      <c r="DN138" s="139"/>
      <c r="DO138" s="139"/>
      <c r="DP138" s="139"/>
      <c r="DQ138" s="139"/>
      <c r="DR138" s="139"/>
      <c r="DS138" s="139"/>
      <c r="DT138" s="139"/>
      <c r="DU138" s="139"/>
      <c r="DV138" s="139"/>
      <c r="DW138" s="139"/>
      <c r="DX138" s="139"/>
      <c r="DY138" s="139"/>
      <c r="DZ138" s="139"/>
    </row>
    <row r="139" spans="1:130" s="153" customFormat="1" outlineLevel="1" x14ac:dyDescent="0.45">
      <c r="A139" s="139"/>
      <c r="B139" s="139" t="s">
        <v>140</v>
      </c>
      <c r="C139" s="155">
        <f t="shared" si="40"/>
        <v>982.8000000000003</v>
      </c>
      <c r="D139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139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139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139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139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139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139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139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139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139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139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139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139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139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139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139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139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139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139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139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  <c r="BI139" s="139"/>
      <c r="BJ139" s="139"/>
      <c r="BK139" s="139"/>
      <c r="BL139" s="139"/>
      <c r="BM139" s="139"/>
      <c r="BN139" s="139"/>
      <c r="BO139" s="139"/>
      <c r="BP139" s="139"/>
      <c r="BQ139" s="139"/>
      <c r="BR139" s="139"/>
      <c r="BS139" s="139"/>
      <c r="BT139" s="139"/>
      <c r="BU139" s="139"/>
      <c r="BV139" s="139"/>
      <c r="BW139" s="139"/>
      <c r="BX139" s="139"/>
      <c r="BY139" s="139"/>
      <c r="BZ139" s="139"/>
      <c r="CA139" s="139"/>
      <c r="CB139" s="139"/>
      <c r="CC139" s="139"/>
      <c r="CD139" s="139"/>
      <c r="CE139" s="139"/>
      <c r="CF139" s="139"/>
      <c r="CG139" s="139"/>
      <c r="CH139" s="139"/>
      <c r="CI139" s="139"/>
      <c r="CJ139" s="139"/>
      <c r="CK139" s="139"/>
      <c r="CL139" s="139"/>
      <c r="CM139" s="139"/>
      <c r="CN139" s="139"/>
      <c r="CO139" s="139"/>
      <c r="CP139" s="139"/>
      <c r="CQ139" s="139"/>
      <c r="CR139" s="139"/>
      <c r="CS139" s="139"/>
      <c r="CT139" s="139"/>
      <c r="CU139" s="139"/>
      <c r="CV139" s="139"/>
      <c r="CW139" s="139"/>
      <c r="CX139" s="139"/>
      <c r="CY139" s="139"/>
      <c r="CZ139" s="139"/>
      <c r="DA139" s="139"/>
      <c r="DB139" s="139"/>
      <c r="DC139" s="139"/>
      <c r="DD139" s="139"/>
      <c r="DE139" s="139"/>
      <c r="DF139" s="139"/>
      <c r="DG139" s="139"/>
      <c r="DH139" s="139"/>
      <c r="DI139" s="139"/>
      <c r="DJ139" s="139"/>
      <c r="DK139" s="139"/>
      <c r="DL139" s="139"/>
      <c r="DM139" s="139"/>
      <c r="DN139" s="139"/>
      <c r="DO139" s="139"/>
      <c r="DP139" s="139"/>
      <c r="DQ139" s="139"/>
      <c r="DR139" s="139"/>
      <c r="DS139" s="139"/>
      <c r="DT139" s="139"/>
      <c r="DU139" s="139"/>
      <c r="DV139" s="139"/>
      <c r="DW139" s="139"/>
      <c r="DX139" s="139"/>
      <c r="DY139" s="139"/>
      <c r="DZ139" s="139"/>
    </row>
    <row r="140" spans="1:130" s="153" customFormat="1" outlineLevel="1" x14ac:dyDescent="0.45">
      <c r="A140" s="139"/>
      <c r="B140" s="139" t="s">
        <v>147</v>
      </c>
      <c r="C140" s="155">
        <f t="shared" si="40"/>
        <v>1440</v>
      </c>
      <c r="D140" s="162">
        <f>D141+D142</f>
        <v>0</v>
      </c>
      <c r="E140" s="162">
        <f t="shared" ref="E140:W140" si="42">E141+E142</f>
        <v>0</v>
      </c>
      <c r="F140" s="162">
        <f t="shared" si="42"/>
        <v>80</v>
      </c>
      <c r="G140" s="162">
        <f t="shared" si="42"/>
        <v>80</v>
      </c>
      <c r="H140" s="162">
        <f t="shared" si="42"/>
        <v>80</v>
      </c>
      <c r="I140" s="162">
        <f t="shared" si="42"/>
        <v>80</v>
      </c>
      <c r="J140" s="162">
        <f t="shared" si="42"/>
        <v>80</v>
      </c>
      <c r="K140" s="162">
        <f t="shared" si="42"/>
        <v>80</v>
      </c>
      <c r="L140" s="162">
        <f t="shared" si="42"/>
        <v>80</v>
      </c>
      <c r="M140" s="162">
        <f t="shared" si="42"/>
        <v>80</v>
      </c>
      <c r="N140" s="162">
        <f t="shared" si="42"/>
        <v>80</v>
      </c>
      <c r="O140" s="162">
        <f t="shared" si="42"/>
        <v>80</v>
      </c>
      <c r="P140" s="162">
        <f t="shared" si="42"/>
        <v>80</v>
      </c>
      <c r="Q140" s="162">
        <f t="shared" si="42"/>
        <v>80</v>
      </c>
      <c r="R140" s="162">
        <f t="shared" si="42"/>
        <v>80</v>
      </c>
      <c r="S140" s="162">
        <f t="shared" si="42"/>
        <v>80</v>
      </c>
      <c r="T140" s="162">
        <f t="shared" si="42"/>
        <v>80</v>
      </c>
      <c r="U140" s="162">
        <f t="shared" si="42"/>
        <v>80</v>
      </c>
      <c r="V140" s="162">
        <f t="shared" si="42"/>
        <v>80</v>
      </c>
      <c r="W140" s="162">
        <f t="shared" si="42"/>
        <v>80</v>
      </c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  <c r="BI140" s="139"/>
      <c r="BJ140" s="139"/>
      <c r="BK140" s="139"/>
      <c r="BL140" s="139"/>
      <c r="BM140" s="139"/>
      <c r="BN140" s="139"/>
      <c r="BO140" s="139"/>
      <c r="BP140" s="139"/>
      <c r="BQ140" s="139"/>
      <c r="BR140" s="139"/>
      <c r="BS140" s="139"/>
      <c r="BT140" s="139"/>
      <c r="BU140" s="139"/>
      <c r="BV140" s="139"/>
      <c r="BW140" s="139"/>
      <c r="BX140" s="139"/>
      <c r="BY140" s="139"/>
      <c r="BZ140" s="139"/>
      <c r="CA140" s="139"/>
      <c r="CB140" s="139"/>
      <c r="CC140" s="139"/>
      <c r="CD140" s="139"/>
      <c r="CE140" s="139"/>
      <c r="CF140" s="139"/>
      <c r="CG140" s="139"/>
      <c r="CH140" s="139"/>
      <c r="CI140" s="139"/>
      <c r="CJ140" s="139"/>
      <c r="CK140" s="139"/>
      <c r="CL140" s="139"/>
      <c r="CM140" s="139"/>
      <c r="CN140" s="139"/>
      <c r="CO140" s="139"/>
      <c r="CP140" s="139"/>
      <c r="CQ140" s="139"/>
      <c r="CR140" s="139"/>
      <c r="CS140" s="139"/>
      <c r="CT140" s="139"/>
      <c r="CU140" s="139"/>
      <c r="CV140" s="139"/>
      <c r="CW140" s="139"/>
      <c r="CX140" s="139"/>
      <c r="CY140" s="139"/>
      <c r="CZ140" s="139"/>
      <c r="DA140" s="139"/>
      <c r="DB140" s="139"/>
      <c r="DC140" s="139"/>
      <c r="DD140" s="139"/>
      <c r="DE140" s="139"/>
      <c r="DF140" s="139"/>
      <c r="DG140" s="139"/>
      <c r="DH140" s="139"/>
      <c r="DI140" s="139"/>
      <c r="DJ140" s="139"/>
      <c r="DK140" s="139"/>
      <c r="DL140" s="139"/>
      <c r="DM140" s="139"/>
      <c r="DN140" s="139"/>
      <c r="DO140" s="139"/>
      <c r="DP140" s="139"/>
      <c r="DQ140" s="139"/>
      <c r="DR140" s="139"/>
      <c r="DS140" s="139"/>
      <c r="DT140" s="139"/>
      <c r="DU140" s="139"/>
      <c r="DV140" s="139"/>
      <c r="DW140" s="139"/>
      <c r="DX140" s="139"/>
      <c r="DY140" s="139"/>
      <c r="DZ140" s="139"/>
    </row>
    <row r="141" spans="1:130" s="152" customFormat="1" outlineLevel="1" x14ac:dyDescent="0.45">
      <c r="A141" s="140"/>
      <c r="B141" s="140" t="s">
        <v>143</v>
      </c>
      <c r="C141" s="156">
        <f t="shared" si="40"/>
        <v>1440</v>
      </c>
      <c r="D141" s="227">
        <f>IF('Сравнение налоговой нагрузки'!D$5&lt;='Портрет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E141" s="227">
        <f>IF('Сравнение налоговой нагрузки'!E$5&lt;='Портрет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F141" s="227">
        <f>IF('Сравнение налоговой нагрузки'!F$5&lt;='Портрет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G141" s="227">
        <f>IF('Сравнение налоговой нагрузки'!G$5&lt;='Портрет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H141" s="227">
        <f>IF('Сравнение налоговой нагрузки'!H$5&lt;='Портрет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I141" s="227">
        <f>IF('Сравнение налоговой нагрузки'!I$5&lt;='Портрет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J141" s="227">
        <f>IF('Сравнение налоговой нагрузки'!J$5&lt;='Портрет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K141" s="227">
        <f>IF('Сравнение налоговой нагрузки'!K$5&lt;='Портрет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L141" s="227">
        <f>IF('Сравнение налоговой нагрузки'!L$5&lt;='Портрет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M141" s="227">
        <f>IF('Сравнение налоговой нагрузки'!M$5&lt;='Портрет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N141" s="227">
        <f>IF('Сравнение налоговой нагрузки'!N$5&lt;='Портрет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O141" s="227">
        <f>IF('Сравнение налоговой нагрузки'!O$5&lt;='Портрет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P141" s="227">
        <f>IF('Сравнение налоговой нагрузки'!P$5&lt;='Портрет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Q141" s="227">
        <f>IF('Сравнение налоговой нагрузки'!Q$5&lt;='Портрет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R141" s="227">
        <f>IF('Сравнение налоговой нагрузки'!R$5&lt;='Портрет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S141" s="227">
        <f>IF('Сравнение налоговой нагрузки'!S$5&lt;='Портрет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T141" s="227">
        <f>IF('Сравнение налоговой нагрузки'!T$5&lt;='Портрет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U141" s="227">
        <f>IF('Сравнение налоговой нагрузки'!U$5&lt;='Портрет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V141" s="227">
        <f>IF('Сравнение налоговой нагрузки'!V$5&lt;='Портрет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W141" s="227">
        <f>IF('Сравнение налоговой нагрузки'!W$5&lt;='Портрет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  <c r="BI141" s="140"/>
      <c r="BJ141" s="140"/>
      <c r="BK141" s="140"/>
      <c r="BL141" s="140"/>
      <c r="BM141" s="140"/>
      <c r="BN141" s="140"/>
      <c r="BO141" s="140"/>
      <c r="BP141" s="140"/>
      <c r="BQ141" s="140"/>
      <c r="BR141" s="140"/>
      <c r="BS141" s="140"/>
      <c r="BT141" s="140"/>
      <c r="BU141" s="140"/>
      <c r="BV141" s="140"/>
      <c r="BW141" s="140"/>
      <c r="BX141" s="140"/>
      <c r="BY141" s="140"/>
      <c r="BZ141" s="140"/>
      <c r="CA141" s="140"/>
      <c r="CB141" s="140"/>
      <c r="CC141" s="140"/>
      <c r="CD141" s="140"/>
      <c r="CE141" s="140"/>
      <c r="CF141" s="140"/>
      <c r="CG141" s="140"/>
      <c r="CH141" s="140"/>
      <c r="CI141" s="140"/>
      <c r="CJ141" s="140"/>
      <c r="CK141" s="140"/>
      <c r="CL141" s="140"/>
      <c r="CM141" s="140"/>
      <c r="CN141" s="140"/>
      <c r="CO141" s="140"/>
      <c r="CP141" s="140"/>
      <c r="CQ141" s="140"/>
      <c r="CR141" s="140"/>
      <c r="CS141" s="140"/>
      <c r="CT141" s="140"/>
      <c r="CU141" s="140"/>
      <c r="CV141" s="140"/>
      <c r="CW141" s="140"/>
      <c r="CX141" s="140"/>
      <c r="CY141" s="140"/>
      <c r="CZ141" s="140"/>
      <c r="DA141" s="140"/>
      <c r="DB141" s="140"/>
      <c r="DC141" s="140"/>
      <c r="DD141" s="140"/>
      <c r="DE141" s="140"/>
      <c r="DF141" s="140"/>
      <c r="DG141" s="140"/>
      <c r="DH141" s="140"/>
      <c r="DI141" s="140"/>
      <c r="DJ141" s="140"/>
      <c r="DK141" s="140"/>
      <c r="DL141" s="140"/>
      <c r="DM141" s="140"/>
      <c r="DN141" s="140"/>
      <c r="DO141" s="140"/>
      <c r="DP141" s="140"/>
      <c r="DQ141" s="140"/>
      <c r="DR141" s="140"/>
      <c r="DS141" s="140"/>
      <c r="DT141" s="140"/>
      <c r="DU141" s="140"/>
      <c r="DV141" s="140"/>
      <c r="DW141" s="140"/>
      <c r="DX141" s="140"/>
      <c r="DY141" s="140"/>
      <c r="DZ141" s="140"/>
    </row>
    <row r="142" spans="1:130" s="152" customFormat="1" outlineLevel="1" x14ac:dyDescent="0.45">
      <c r="A142" s="140"/>
      <c r="B142" s="159" t="s">
        <v>144</v>
      </c>
      <c r="C142" s="157">
        <f t="shared" si="40"/>
        <v>0</v>
      </c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  <c r="BI142" s="140"/>
      <c r="BJ142" s="140"/>
      <c r="BK142" s="140"/>
      <c r="BL142" s="140"/>
      <c r="BM142" s="140"/>
      <c r="BN142" s="140"/>
      <c r="BO142" s="140"/>
      <c r="BP142" s="140"/>
      <c r="BQ142" s="140"/>
      <c r="BR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0"/>
      <c r="CO142" s="140"/>
      <c r="CP142" s="140"/>
      <c r="CQ142" s="140"/>
      <c r="CR142" s="140"/>
      <c r="CS142" s="140"/>
      <c r="CT142" s="140"/>
      <c r="CU142" s="140"/>
      <c r="CV142" s="140"/>
      <c r="CW142" s="140"/>
      <c r="CX142" s="140"/>
      <c r="CY142" s="140"/>
      <c r="CZ142" s="140"/>
      <c r="DA142" s="140"/>
      <c r="DB142" s="140"/>
      <c r="DC142" s="140"/>
      <c r="DD142" s="140"/>
      <c r="DE142" s="140"/>
      <c r="DF142" s="140"/>
      <c r="DG142" s="140"/>
      <c r="DH142" s="140"/>
      <c r="DI142" s="140"/>
      <c r="DJ142" s="140"/>
      <c r="DK142" s="140"/>
      <c r="DL142" s="140"/>
      <c r="DM142" s="140"/>
      <c r="DN142" s="140"/>
      <c r="DO142" s="140"/>
      <c r="DP142" s="140"/>
      <c r="DQ142" s="140"/>
      <c r="DR142" s="140"/>
      <c r="DS142" s="140"/>
      <c r="DT142" s="140"/>
      <c r="DU142" s="140"/>
      <c r="DV142" s="140"/>
      <c r="DW142" s="140"/>
      <c r="DX142" s="140"/>
      <c r="DY142" s="140"/>
      <c r="DZ142" s="140"/>
    </row>
    <row r="143" spans="1:130" s="133" customFormat="1" x14ac:dyDescent="0.45">
      <c r="C143" s="163"/>
      <c r="D143" s="161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</row>
    <row r="144" spans="1:130" s="133" customFormat="1" ht="30.75" customHeight="1" x14ac:dyDescent="0.45">
      <c r="B144" s="342" t="s">
        <v>246</v>
      </c>
      <c r="C144" s="343"/>
      <c r="D144" s="343" t="s">
        <v>249</v>
      </c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</row>
    <row r="145" spans="1:130" s="133" customFormat="1" x14ac:dyDescent="0.45">
      <c r="C145" s="165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</row>
    <row r="146" spans="1:130" s="153" customFormat="1" ht="28.5" x14ac:dyDescent="0.45">
      <c r="A146" s="139"/>
      <c r="B146" s="342" t="s">
        <v>247</v>
      </c>
      <c r="C146" s="316">
        <f>SUM(D146:W146)</f>
        <v>12440.966643649164</v>
      </c>
      <c r="D146" s="317">
        <f>D147+D150+D151+D152+D153+D154+D155</f>
        <v>12.215324347652876</v>
      </c>
      <c r="E146" s="317">
        <f t="shared" ref="E146:W146" si="43">E147+E150+E151+E152+E153+E154+E155</f>
        <v>12.215324347652876</v>
      </c>
      <c r="F146" s="317">
        <f t="shared" si="43"/>
        <v>455.01532434765289</v>
      </c>
      <c r="G146" s="317">
        <f t="shared" si="43"/>
        <v>455.01532434765289</v>
      </c>
      <c r="H146" s="317">
        <f t="shared" si="43"/>
        <v>455.01532434765289</v>
      </c>
      <c r="I146" s="317">
        <f t="shared" si="43"/>
        <v>455.01532434765289</v>
      </c>
      <c r="J146" s="317">
        <f t="shared" si="43"/>
        <v>455.01532434765289</v>
      </c>
      <c r="K146" s="317">
        <f t="shared" si="43"/>
        <v>780.11225947812238</v>
      </c>
      <c r="L146" s="317">
        <f t="shared" si="43"/>
        <v>780.11225947812238</v>
      </c>
      <c r="M146" s="317">
        <f t="shared" si="43"/>
        <v>780.11225947812238</v>
      </c>
      <c r="N146" s="317">
        <f t="shared" si="43"/>
        <v>780.11225947812238</v>
      </c>
      <c r="O146" s="317">
        <f t="shared" si="43"/>
        <v>780.11225947812238</v>
      </c>
      <c r="P146" s="317">
        <f t="shared" si="43"/>
        <v>780.11225947812238</v>
      </c>
      <c r="Q146" s="317">
        <f t="shared" si="43"/>
        <v>780.11225947812238</v>
      </c>
      <c r="R146" s="317">
        <f t="shared" si="43"/>
        <v>780.11225947812238</v>
      </c>
      <c r="S146" s="317">
        <f t="shared" si="43"/>
        <v>780.11225947812238</v>
      </c>
      <c r="T146" s="317">
        <f t="shared" si="43"/>
        <v>780.11225947812238</v>
      </c>
      <c r="U146" s="317">
        <f t="shared" si="43"/>
        <v>780.11225947812238</v>
      </c>
      <c r="V146" s="317">
        <f t="shared" si="43"/>
        <v>780.11225947812238</v>
      </c>
      <c r="W146" s="317">
        <f t="shared" si="43"/>
        <v>780.11225947812238</v>
      </c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39"/>
      <c r="BR146" s="139"/>
      <c r="BS146" s="139"/>
      <c r="BT146" s="139"/>
      <c r="BU146" s="139"/>
      <c r="BV146" s="139"/>
      <c r="BW146" s="139"/>
      <c r="BX146" s="139"/>
      <c r="BY146" s="139"/>
      <c r="BZ146" s="139"/>
      <c r="CA146" s="139"/>
      <c r="CB146" s="139"/>
      <c r="CC146" s="139"/>
      <c r="CD146" s="139"/>
      <c r="CE146" s="139"/>
      <c r="CF146" s="139"/>
      <c r="CG146" s="139"/>
      <c r="CH146" s="139"/>
      <c r="CI146" s="139"/>
      <c r="CJ146" s="139"/>
      <c r="CK146" s="139"/>
      <c r="CL146" s="139"/>
      <c r="CM146" s="139"/>
      <c r="CN146" s="139"/>
      <c r="CO146" s="139"/>
      <c r="CP146" s="139"/>
      <c r="CQ146" s="139"/>
      <c r="CR146" s="139"/>
      <c r="CS146" s="139"/>
      <c r="CT146" s="139"/>
      <c r="CU146" s="139"/>
      <c r="CV146" s="139"/>
      <c r="CW146" s="139"/>
      <c r="CX146" s="139"/>
      <c r="CY146" s="139"/>
      <c r="CZ146" s="139"/>
      <c r="DA146" s="139"/>
      <c r="DB146" s="139"/>
      <c r="DC146" s="139"/>
      <c r="DD146" s="139"/>
      <c r="DE146" s="139"/>
      <c r="DF146" s="139"/>
      <c r="DG146" s="139"/>
      <c r="DH146" s="139"/>
      <c r="DI146" s="139"/>
      <c r="DJ146" s="139"/>
      <c r="DK146" s="139"/>
      <c r="DL146" s="139"/>
      <c r="DM146" s="139"/>
      <c r="DN146" s="139"/>
      <c r="DO146" s="139"/>
      <c r="DP146" s="139"/>
      <c r="DQ146" s="139"/>
      <c r="DR146" s="139"/>
      <c r="DS146" s="139"/>
      <c r="DT146" s="139"/>
      <c r="DU146" s="139"/>
      <c r="DV146" s="139"/>
      <c r="DW146" s="139"/>
      <c r="DX146" s="139"/>
      <c r="DY146" s="139"/>
      <c r="DZ146" s="139"/>
    </row>
    <row r="147" spans="1:130" s="153" customFormat="1" outlineLevel="1" x14ac:dyDescent="0.45">
      <c r="A147" s="139"/>
      <c r="B147" s="139" t="s">
        <v>136</v>
      </c>
      <c r="C147" s="155">
        <f t="shared" ref="C147:C157" si="44">SUM(D147:W147)</f>
        <v>3600</v>
      </c>
      <c r="D147" s="162">
        <f>D148+D149</f>
        <v>0</v>
      </c>
      <c r="E147" s="162">
        <f t="shared" ref="E147:W147" si="45">E148+E149</f>
        <v>0</v>
      </c>
      <c r="F147" s="162">
        <f t="shared" si="45"/>
        <v>200</v>
      </c>
      <c r="G147" s="162">
        <f t="shared" si="45"/>
        <v>200</v>
      </c>
      <c r="H147" s="162">
        <f t="shared" si="45"/>
        <v>200</v>
      </c>
      <c r="I147" s="162">
        <f t="shared" si="45"/>
        <v>200</v>
      </c>
      <c r="J147" s="162">
        <f t="shared" si="45"/>
        <v>200</v>
      </c>
      <c r="K147" s="162">
        <f t="shared" si="45"/>
        <v>200</v>
      </c>
      <c r="L147" s="162">
        <f t="shared" si="45"/>
        <v>200</v>
      </c>
      <c r="M147" s="162">
        <f t="shared" si="45"/>
        <v>200</v>
      </c>
      <c r="N147" s="162">
        <f t="shared" si="45"/>
        <v>200</v>
      </c>
      <c r="O147" s="162">
        <f t="shared" si="45"/>
        <v>200</v>
      </c>
      <c r="P147" s="162">
        <f t="shared" si="45"/>
        <v>200</v>
      </c>
      <c r="Q147" s="162">
        <f t="shared" si="45"/>
        <v>200</v>
      </c>
      <c r="R147" s="162">
        <f t="shared" si="45"/>
        <v>200</v>
      </c>
      <c r="S147" s="162">
        <f t="shared" si="45"/>
        <v>200</v>
      </c>
      <c r="T147" s="162">
        <f t="shared" si="45"/>
        <v>200</v>
      </c>
      <c r="U147" s="162">
        <f t="shared" si="45"/>
        <v>200</v>
      </c>
      <c r="V147" s="162">
        <f t="shared" si="45"/>
        <v>200</v>
      </c>
      <c r="W147" s="162">
        <f t="shared" si="45"/>
        <v>200</v>
      </c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39"/>
      <c r="BR147" s="139"/>
      <c r="BS147" s="139"/>
      <c r="BT147" s="139"/>
      <c r="BU147" s="139"/>
      <c r="BV147" s="139"/>
      <c r="BW147" s="139"/>
      <c r="BX147" s="139"/>
      <c r="BY147" s="139"/>
      <c r="BZ147" s="139"/>
      <c r="CA147" s="139"/>
      <c r="CB147" s="139"/>
      <c r="CC147" s="139"/>
      <c r="CD147" s="139"/>
      <c r="CE147" s="139"/>
      <c r="CF147" s="139"/>
      <c r="CG147" s="139"/>
      <c r="CH147" s="139"/>
      <c r="CI147" s="139"/>
      <c r="CJ147" s="139"/>
      <c r="CK147" s="139"/>
      <c r="CL147" s="139"/>
      <c r="CM147" s="139"/>
      <c r="CN147" s="139"/>
      <c r="CO147" s="139"/>
      <c r="CP147" s="139"/>
      <c r="CQ147" s="139"/>
      <c r="CR147" s="139"/>
      <c r="CS147" s="139"/>
      <c r="CT147" s="139"/>
      <c r="CU147" s="139"/>
      <c r="CV147" s="139"/>
      <c r="CW147" s="139"/>
      <c r="CX147" s="139"/>
      <c r="CY147" s="139"/>
      <c r="CZ147" s="139"/>
      <c r="DA147" s="139"/>
      <c r="DB147" s="139"/>
      <c r="DC147" s="139"/>
      <c r="DD147" s="139"/>
      <c r="DE147" s="139"/>
      <c r="DF147" s="139"/>
      <c r="DG147" s="139"/>
      <c r="DH147" s="139"/>
      <c r="DI147" s="139"/>
      <c r="DJ147" s="139"/>
      <c r="DK147" s="139"/>
      <c r="DL147" s="139"/>
      <c r="DM147" s="139"/>
      <c r="DN147" s="139"/>
      <c r="DO147" s="139"/>
      <c r="DP147" s="139"/>
      <c r="DQ147" s="139"/>
      <c r="DR147" s="139"/>
      <c r="DS147" s="139"/>
      <c r="DT147" s="139"/>
      <c r="DU147" s="139"/>
      <c r="DV147" s="139"/>
      <c r="DW147" s="139"/>
      <c r="DX147" s="139"/>
      <c r="DY147" s="139"/>
      <c r="DZ147" s="139"/>
    </row>
    <row r="148" spans="1:130" s="152" customFormat="1" outlineLevel="1" x14ac:dyDescent="0.45">
      <c r="A148" s="140"/>
      <c r="B148" s="140" t="s">
        <v>141</v>
      </c>
      <c r="C148" s="156">
        <f t="shared" si="44"/>
        <v>3600</v>
      </c>
      <c r="D148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148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148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148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148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148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148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148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148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148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148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148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148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148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148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148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148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148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148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148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  <c r="BI148" s="140"/>
      <c r="BJ148" s="140"/>
      <c r="BK148" s="140"/>
      <c r="BL148" s="140"/>
      <c r="BM148" s="140"/>
      <c r="BN148" s="140"/>
      <c r="BO148" s="140"/>
      <c r="BP148" s="140"/>
      <c r="BQ148" s="140"/>
      <c r="BR148" s="140"/>
      <c r="BS148" s="140"/>
      <c r="BT148" s="140"/>
      <c r="BU148" s="140"/>
      <c r="BV148" s="140"/>
      <c r="BW148" s="140"/>
      <c r="BX148" s="140"/>
      <c r="BY148" s="140"/>
      <c r="BZ148" s="140"/>
      <c r="CA148" s="140"/>
      <c r="CB148" s="140"/>
      <c r="CC148" s="140"/>
      <c r="CD148" s="140"/>
      <c r="CE148" s="140"/>
      <c r="CF148" s="140"/>
      <c r="CG148" s="140"/>
      <c r="CH148" s="140"/>
      <c r="CI148" s="140"/>
      <c r="CJ148" s="140"/>
      <c r="CK148" s="140"/>
      <c r="CL148" s="140"/>
      <c r="CM148" s="140"/>
      <c r="CN148" s="140"/>
      <c r="CO148" s="140"/>
      <c r="CP148" s="140"/>
      <c r="CQ148" s="140"/>
      <c r="CR148" s="140"/>
      <c r="CS148" s="140"/>
      <c r="CT148" s="140"/>
      <c r="CU148" s="140"/>
      <c r="CV148" s="140"/>
      <c r="CW148" s="140"/>
      <c r="CX148" s="140"/>
      <c r="CY148" s="140"/>
      <c r="CZ148" s="140"/>
      <c r="DA148" s="140"/>
      <c r="DB148" s="140"/>
      <c r="DC148" s="140"/>
      <c r="DD148" s="140"/>
      <c r="DE148" s="140"/>
      <c r="DF148" s="140"/>
      <c r="DG148" s="140"/>
      <c r="DH148" s="140"/>
      <c r="DI148" s="140"/>
      <c r="DJ148" s="140"/>
      <c r="DK148" s="140"/>
      <c r="DL148" s="140"/>
      <c r="DM148" s="140"/>
      <c r="DN148" s="140"/>
      <c r="DO148" s="140"/>
      <c r="DP148" s="140"/>
      <c r="DQ148" s="140"/>
      <c r="DR148" s="140"/>
      <c r="DS148" s="140"/>
      <c r="DT148" s="140"/>
      <c r="DU148" s="140"/>
      <c r="DV148" s="140"/>
      <c r="DW148" s="140"/>
      <c r="DX148" s="140"/>
      <c r="DY148" s="140"/>
      <c r="DZ148" s="140"/>
    </row>
    <row r="149" spans="1:130" s="152" customFormat="1" outlineLevel="1" x14ac:dyDescent="0.45">
      <c r="A149" s="140"/>
      <c r="B149" s="140" t="s">
        <v>142</v>
      </c>
      <c r="C149" s="156">
        <f t="shared" si="44"/>
        <v>0</v>
      </c>
      <c r="D149" s="227"/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  <c r="BI149" s="140"/>
      <c r="BJ149" s="140"/>
      <c r="BK149" s="140"/>
      <c r="BL149" s="140"/>
      <c r="BM149" s="140"/>
      <c r="BN149" s="140"/>
      <c r="BO149" s="140"/>
      <c r="BP149" s="140"/>
      <c r="BQ149" s="140"/>
      <c r="BR149" s="140"/>
      <c r="BS149" s="140"/>
      <c r="BT149" s="140"/>
      <c r="BU149" s="140"/>
      <c r="BV149" s="140"/>
      <c r="BW149" s="140"/>
      <c r="BX149" s="140"/>
      <c r="BY149" s="140"/>
      <c r="BZ149" s="140"/>
      <c r="CA149" s="140"/>
      <c r="CB149" s="140"/>
      <c r="CC149" s="140"/>
      <c r="CD149" s="140"/>
      <c r="CE149" s="140"/>
      <c r="CF149" s="140"/>
      <c r="CG149" s="140"/>
      <c r="CH149" s="140"/>
      <c r="CI149" s="140"/>
      <c r="CJ149" s="140"/>
      <c r="CK149" s="140"/>
      <c r="CL149" s="140"/>
      <c r="CM149" s="140"/>
      <c r="CN149" s="140"/>
      <c r="CO149" s="140"/>
      <c r="CP149" s="140"/>
      <c r="CQ149" s="140"/>
      <c r="CR149" s="140"/>
      <c r="CS149" s="140"/>
      <c r="CT149" s="140"/>
      <c r="CU149" s="140"/>
      <c r="CV149" s="140"/>
      <c r="CW149" s="140"/>
      <c r="CX149" s="140"/>
      <c r="CY149" s="140"/>
      <c r="CZ149" s="140"/>
      <c r="DA149" s="140"/>
      <c r="DB149" s="140"/>
      <c r="DC149" s="140"/>
      <c r="DD149" s="140"/>
      <c r="DE149" s="140"/>
      <c r="DF149" s="140"/>
      <c r="DG149" s="140"/>
      <c r="DH149" s="140"/>
      <c r="DI149" s="140"/>
      <c r="DJ149" s="140"/>
      <c r="DK149" s="140"/>
      <c r="DL149" s="140"/>
      <c r="DM149" s="140"/>
      <c r="DN149" s="140"/>
      <c r="DO149" s="140"/>
      <c r="DP149" s="140"/>
      <c r="DQ149" s="140"/>
      <c r="DR149" s="140"/>
      <c r="DS149" s="140"/>
      <c r="DT149" s="140"/>
      <c r="DU149" s="140"/>
      <c r="DV149" s="140"/>
      <c r="DW149" s="140"/>
      <c r="DX149" s="140"/>
      <c r="DY149" s="140"/>
      <c r="DZ149" s="140"/>
    </row>
    <row r="150" spans="1:130" s="153" customFormat="1" outlineLevel="1" x14ac:dyDescent="0.45">
      <c r="A150" s="139"/>
      <c r="B150" s="139" t="s">
        <v>137</v>
      </c>
      <c r="C150" s="155">
        <f t="shared" si="44"/>
        <v>3093.9601566961023</v>
      </c>
      <c r="D150" s="230"/>
      <c r="E150" s="230"/>
      <c r="F150" s="230"/>
      <c r="G150" s="230"/>
      <c r="H150" s="230"/>
      <c r="I150" s="230"/>
      <c r="J150" s="230"/>
      <c r="K150" s="230">
        <f>IF('Сравнение налоговой нагрузки'!K$5&lt;='Портрет типового резидента'!$E$10,0,'Портрет типового резидента'!$E$62)</f>
        <v>237.99693513046941</v>
      </c>
      <c r="L150" s="230">
        <f>IF('Сравнение налоговой нагрузки'!L$5&lt;='Портрет типового резидента'!$E$10,0,'Портрет типового резидента'!$E$62)</f>
        <v>237.99693513046941</v>
      </c>
      <c r="M150" s="230">
        <f>IF('Сравнение налоговой нагрузки'!M$5&lt;='Портрет типового резидента'!$E$10,0,'Портрет типового резидента'!$E$62)</f>
        <v>237.99693513046941</v>
      </c>
      <c r="N150" s="230">
        <f>IF('Сравнение налоговой нагрузки'!N$5&lt;='Портрет типового резидента'!$E$10,0,'Портрет типового резидента'!$E$62)</f>
        <v>237.99693513046941</v>
      </c>
      <c r="O150" s="230">
        <f>IF('Сравнение налоговой нагрузки'!O$5&lt;='Портрет типового резидента'!$E$10,0,'Портрет типового резидента'!$E$62)</f>
        <v>237.99693513046941</v>
      </c>
      <c r="P150" s="230">
        <f>IF('Сравнение налоговой нагрузки'!P$5&lt;='Портрет типового резидента'!$E$10,0,'Портрет типового резидента'!$E$62)</f>
        <v>237.99693513046941</v>
      </c>
      <c r="Q150" s="230">
        <f>IF('Сравнение налоговой нагрузки'!Q$5&lt;='Портрет типового резидента'!$E$10,0,'Портрет типового резидента'!$E$62)</f>
        <v>237.99693513046941</v>
      </c>
      <c r="R150" s="230">
        <f>IF('Сравнение налоговой нагрузки'!R$5&lt;='Портрет типового резидента'!$E$10,0,'Портрет типового резидента'!$E$62)</f>
        <v>237.99693513046941</v>
      </c>
      <c r="S150" s="230">
        <f>IF('Сравнение налоговой нагрузки'!S$5&lt;='Портрет типового резидента'!$E$10,0,'Портрет типового резидента'!$E$62)</f>
        <v>237.99693513046941</v>
      </c>
      <c r="T150" s="230">
        <f>IF('Сравнение налоговой нагрузки'!T$5&lt;='Портрет типового резидента'!$E$10,0,'Портрет типового резидента'!$E$62)</f>
        <v>237.99693513046941</v>
      </c>
      <c r="U150" s="230">
        <f>IF('Сравнение налоговой нагрузки'!U$5&lt;='Портрет типового резидента'!$E$10,0,'Портрет типового резидента'!$E$62)</f>
        <v>237.99693513046941</v>
      </c>
      <c r="V150" s="230">
        <f>IF('Сравнение налоговой нагрузки'!V$5&lt;='Портрет типового резидента'!$E$10,0,'Портрет типового резидента'!$E$62)</f>
        <v>237.99693513046941</v>
      </c>
      <c r="W150" s="230">
        <f>IF('Сравнение налоговой нагрузки'!W$5&lt;='Портрет типового резидента'!$E$10,0,'Портрет типового резидента'!$E$62)</f>
        <v>237.99693513046941</v>
      </c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  <c r="BI150" s="139"/>
      <c r="BJ150" s="139"/>
      <c r="BK150" s="139"/>
      <c r="BL150" s="139"/>
      <c r="BM150" s="139"/>
      <c r="BN150" s="139"/>
      <c r="BO150" s="139"/>
      <c r="BP150" s="139"/>
      <c r="BQ150" s="139"/>
      <c r="BR150" s="139"/>
      <c r="BS150" s="139"/>
      <c r="BT150" s="139"/>
      <c r="BU150" s="139"/>
      <c r="BV150" s="139"/>
      <c r="BW150" s="139"/>
      <c r="BX150" s="139"/>
      <c r="BY150" s="139"/>
      <c r="BZ150" s="139"/>
      <c r="CA150" s="139"/>
      <c r="CB150" s="139"/>
      <c r="CC150" s="139"/>
      <c r="CD150" s="139"/>
      <c r="CE150" s="139"/>
      <c r="CF150" s="139"/>
      <c r="CG150" s="139"/>
      <c r="CH150" s="139"/>
      <c r="CI150" s="139"/>
      <c r="CJ150" s="139"/>
      <c r="CK150" s="139"/>
      <c r="CL150" s="139"/>
      <c r="CM150" s="139"/>
      <c r="CN150" s="139"/>
      <c r="CO150" s="139"/>
      <c r="CP150" s="139"/>
      <c r="CQ150" s="139"/>
      <c r="CR150" s="139"/>
      <c r="CS150" s="139"/>
      <c r="CT150" s="139"/>
      <c r="CU150" s="139"/>
      <c r="CV150" s="139"/>
      <c r="CW150" s="139"/>
      <c r="CX150" s="139"/>
      <c r="CY150" s="139"/>
      <c r="CZ150" s="139"/>
      <c r="DA150" s="139"/>
      <c r="DB150" s="139"/>
      <c r="DC150" s="139"/>
      <c r="DD150" s="139"/>
      <c r="DE150" s="139"/>
      <c r="DF150" s="139"/>
      <c r="DG150" s="139"/>
      <c r="DH150" s="139"/>
      <c r="DI150" s="139"/>
      <c r="DJ150" s="139"/>
      <c r="DK150" s="139"/>
      <c r="DL150" s="139"/>
      <c r="DM150" s="139"/>
      <c r="DN150" s="139"/>
      <c r="DO150" s="139"/>
      <c r="DP150" s="139"/>
      <c r="DQ150" s="139"/>
      <c r="DR150" s="139"/>
      <c r="DS150" s="139"/>
      <c r="DT150" s="139"/>
      <c r="DU150" s="139"/>
      <c r="DV150" s="139"/>
      <c r="DW150" s="139"/>
      <c r="DX150" s="139"/>
      <c r="DY150" s="139"/>
      <c r="DZ150" s="139"/>
    </row>
    <row r="151" spans="1:130" s="153" customFormat="1" outlineLevel="1" x14ac:dyDescent="0.45">
      <c r="A151" s="139"/>
      <c r="B151" s="139" t="s">
        <v>138</v>
      </c>
      <c r="C151" s="155">
        <f t="shared" si="44"/>
        <v>422.5</v>
      </c>
      <c r="D151" s="230"/>
      <c r="E151" s="230"/>
      <c r="F151" s="230"/>
      <c r="G151" s="230"/>
      <c r="H151" s="230"/>
      <c r="I151" s="230"/>
      <c r="J151" s="230"/>
      <c r="K151" s="230">
        <f>IF('Сравнение налоговой нагрузки'!K$5&lt;='Портрет типового резидента'!$E$10,0,'Портрет типового резидента'!$E$49)</f>
        <v>32.5</v>
      </c>
      <c r="L151" s="230">
        <f>IF('Сравнение налоговой нагрузки'!L$5&lt;='Портрет типового резидента'!$E$10,0,'Портрет типового резидента'!$E$49)</f>
        <v>32.5</v>
      </c>
      <c r="M151" s="230">
        <f>IF('Сравнение налоговой нагрузки'!M$5&lt;='Портрет типового резидента'!$E$10,0,'Портрет типового резидента'!$E$49)</f>
        <v>32.5</v>
      </c>
      <c r="N151" s="230">
        <f>IF('Сравнение налоговой нагрузки'!N$5&lt;='Портрет типового резидента'!$E$10,0,'Портрет типового резидента'!$E$49)</f>
        <v>32.5</v>
      </c>
      <c r="O151" s="230">
        <f>IF('Сравнение налоговой нагрузки'!O$5&lt;='Портрет типового резидента'!$E$10,0,'Портрет типового резидента'!$E$49)</f>
        <v>32.5</v>
      </c>
      <c r="P151" s="230">
        <f>IF('Сравнение налоговой нагрузки'!P$5&lt;='Портрет типового резидента'!$E$10,0,'Портрет типового резидента'!$E$49)</f>
        <v>32.5</v>
      </c>
      <c r="Q151" s="230">
        <f>IF('Сравнение налоговой нагрузки'!Q$5&lt;='Портрет типового резидента'!$E$10,0,'Портрет типового резидента'!$E$49)</f>
        <v>32.5</v>
      </c>
      <c r="R151" s="230">
        <f>IF('Сравнение налоговой нагрузки'!R$5&lt;='Портрет типового резидента'!$E$10,0,'Портрет типового резидента'!$E$49)</f>
        <v>32.5</v>
      </c>
      <c r="S151" s="230">
        <f>IF('Сравнение налоговой нагрузки'!S$5&lt;='Портрет типового резидента'!$E$10,0,'Портрет типового резидента'!$E$49)</f>
        <v>32.5</v>
      </c>
      <c r="T151" s="230">
        <f>IF('Сравнение налоговой нагрузки'!T$5&lt;='Портрет типового резидента'!$E$10,0,'Портрет типового резидента'!$E$49)</f>
        <v>32.5</v>
      </c>
      <c r="U151" s="230">
        <f>IF('Сравнение налоговой нагрузки'!U$5&lt;='Портрет типового резидента'!$E$10,0,'Портрет типового резидента'!$E$49)</f>
        <v>32.5</v>
      </c>
      <c r="V151" s="230">
        <f>IF('Сравнение налоговой нагрузки'!V$5&lt;='Портрет типового резидента'!$E$10,0,'Портрет типового резидента'!$E$49)</f>
        <v>32.5</v>
      </c>
      <c r="W151" s="230">
        <f>IF('Сравнение налоговой нагрузки'!W$5&lt;='Портрет типового резидента'!$E$10,0,'Портрет типового резидента'!$E$49)</f>
        <v>32.5</v>
      </c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  <c r="BI151" s="139"/>
      <c r="BJ151" s="139"/>
      <c r="BK151" s="139"/>
      <c r="BL151" s="139"/>
      <c r="BM151" s="139"/>
      <c r="BN151" s="139"/>
      <c r="BO151" s="139"/>
      <c r="BP151" s="139"/>
      <c r="BQ151" s="139"/>
      <c r="BR151" s="139"/>
      <c r="BS151" s="139"/>
      <c r="BT151" s="139"/>
      <c r="BU151" s="139"/>
      <c r="BV151" s="139"/>
      <c r="BW151" s="139"/>
      <c r="BX151" s="139"/>
      <c r="BY151" s="139"/>
      <c r="BZ151" s="139"/>
      <c r="CA151" s="139"/>
      <c r="CB151" s="139"/>
      <c r="CC151" s="139"/>
      <c r="CD151" s="139"/>
      <c r="CE151" s="139"/>
      <c r="CF151" s="139"/>
      <c r="CG151" s="139"/>
      <c r="CH151" s="139"/>
      <c r="CI151" s="139"/>
      <c r="CJ151" s="139"/>
      <c r="CK151" s="139"/>
      <c r="CL151" s="139"/>
      <c r="CM151" s="139"/>
      <c r="CN151" s="139"/>
      <c r="CO151" s="139"/>
      <c r="CP151" s="139"/>
      <c r="CQ151" s="139"/>
      <c r="CR151" s="139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139"/>
      <c r="DD151" s="139"/>
      <c r="DE151" s="139"/>
      <c r="DF151" s="139"/>
      <c r="DG151" s="139"/>
      <c r="DH151" s="139"/>
      <c r="DI151" s="139"/>
      <c r="DJ151" s="139"/>
      <c r="DK151" s="139"/>
      <c r="DL151" s="139"/>
      <c r="DM151" s="139"/>
      <c r="DN151" s="139"/>
      <c r="DO151" s="139"/>
      <c r="DP151" s="139"/>
      <c r="DQ151" s="139"/>
      <c r="DR151" s="139"/>
      <c r="DS151" s="139"/>
      <c r="DT151" s="139"/>
      <c r="DU151" s="139"/>
      <c r="DV151" s="139"/>
      <c r="DW151" s="139"/>
      <c r="DX151" s="139"/>
      <c r="DY151" s="139"/>
      <c r="DZ151" s="139"/>
    </row>
    <row r="152" spans="1:130" s="153" customFormat="1" outlineLevel="1" x14ac:dyDescent="0.45">
      <c r="A152" s="139"/>
      <c r="B152" s="139" t="s">
        <v>146</v>
      </c>
      <c r="C152" s="155">
        <f t="shared" si="44"/>
        <v>244.3064869530576</v>
      </c>
      <c r="D152" s="162">
        <f>'Портрет типового резидента'!$E$48</f>
        <v>12.215324347652876</v>
      </c>
      <c r="E152" s="162">
        <f>'Портрет типового резидента'!$E$48</f>
        <v>12.215324347652876</v>
      </c>
      <c r="F152" s="162">
        <f>'Портрет типового резидента'!$E$48</f>
        <v>12.215324347652876</v>
      </c>
      <c r="G152" s="162">
        <f>'Портрет типового резидента'!$E$48</f>
        <v>12.215324347652876</v>
      </c>
      <c r="H152" s="162">
        <f>'Портрет типового резидента'!$E$48</f>
        <v>12.215324347652876</v>
      </c>
      <c r="I152" s="162">
        <f>'Портрет типового резидента'!$E$48</f>
        <v>12.215324347652876</v>
      </c>
      <c r="J152" s="162">
        <f>'Портрет типового резидента'!$E$48</f>
        <v>12.215324347652876</v>
      </c>
      <c r="K152" s="162">
        <f>'Портрет типового резидента'!$E$48</f>
        <v>12.215324347652876</v>
      </c>
      <c r="L152" s="162">
        <f>'Портрет типового резидента'!$E$48</f>
        <v>12.215324347652876</v>
      </c>
      <c r="M152" s="162">
        <f>'Портрет типового резидента'!$E$48</f>
        <v>12.215324347652876</v>
      </c>
      <c r="N152" s="162">
        <f>'Портрет типового резидента'!$E$48</f>
        <v>12.215324347652876</v>
      </c>
      <c r="O152" s="162">
        <f>'Портрет типового резидента'!$E$48</f>
        <v>12.215324347652876</v>
      </c>
      <c r="P152" s="162">
        <f>'Портрет типового резидента'!$E$48</f>
        <v>12.215324347652876</v>
      </c>
      <c r="Q152" s="162">
        <f>'Портрет типового резидента'!$E$48</f>
        <v>12.215324347652876</v>
      </c>
      <c r="R152" s="162">
        <f>'Портрет типового резидента'!$E$48</f>
        <v>12.215324347652876</v>
      </c>
      <c r="S152" s="162">
        <f>'Портрет типового резидента'!$E$48</f>
        <v>12.215324347652876</v>
      </c>
      <c r="T152" s="162">
        <f>'Портрет типового резидента'!$E$48</f>
        <v>12.215324347652876</v>
      </c>
      <c r="U152" s="162">
        <f>'Портрет типового резидента'!$E$48</f>
        <v>12.215324347652876</v>
      </c>
      <c r="V152" s="162">
        <f>'Портрет типового резидента'!$E$48</f>
        <v>12.215324347652876</v>
      </c>
      <c r="W152" s="162">
        <f>'Портрет типового резидента'!$E$48</f>
        <v>12.215324347652876</v>
      </c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39"/>
      <c r="BR152" s="139"/>
      <c r="BS152" s="139"/>
      <c r="BT152" s="139"/>
      <c r="BU152" s="139"/>
      <c r="BV152" s="139"/>
      <c r="BW152" s="139"/>
      <c r="BX152" s="139"/>
      <c r="BY152" s="139"/>
      <c r="BZ152" s="139"/>
      <c r="CA152" s="139"/>
      <c r="CB152" s="139"/>
      <c r="CC152" s="139"/>
      <c r="CD152" s="139"/>
      <c r="CE152" s="139"/>
      <c r="CF152" s="139"/>
      <c r="CG152" s="139"/>
      <c r="CH152" s="139"/>
      <c r="CI152" s="139"/>
      <c r="CJ152" s="139"/>
      <c r="CK152" s="139"/>
      <c r="CL152" s="139"/>
      <c r="CM152" s="139"/>
      <c r="CN152" s="139"/>
      <c r="CO152" s="139"/>
      <c r="CP152" s="139"/>
      <c r="CQ152" s="139"/>
      <c r="CR152" s="139"/>
      <c r="CS152" s="139"/>
      <c r="CT152" s="139"/>
      <c r="CU152" s="139"/>
      <c r="CV152" s="139"/>
      <c r="CW152" s="139"/>
      <c r="CX152" s="139"/>
      <c r="CY152" s="139"/>
      <c r="CZ152" s="139"/>
      <c r="DA152" s="139"/>
      <c r="DB152" s="139"/>
      <c r="DC152" s="139"/>
      <c r="DD152" s="139"/>
      <c r="DE152" s="139"/>
      <c r="DF152" s="139"/>
      <c r="DG152" s="139"/>
      <c r="DH152" s="139"/>
      <c r="DI152" s="139"/>
      <c r="DJ152" s="139"/>
      <c r="DK152" s="139"/>
      <c r="DL152" s="139"/>
      <c r="DM152" s="139"/>
      <c r="DN152" s="139"/>
      <c r="DO152" s="139"/>
      <c r="DP152" s="139"/>
      <c r="DQ152" s="139"/>
      <c r="DR152" s="139"/>
      <c r="DS152" s="139"/>
      <c r="DT152" s="139"/>
      <c r="DU152" s="139"/>
      <c r="DV152" s="139"/>
      <c r="DW152" s="139"/>
      <c r="DX152" s="139"/>
      <c r="DY152" s="139"/>
      <c r="DZ152" s="139"/>
    </row>
    <row r="153" spans="1:130" s="153" customFormat="1" outlineLevel="1" x14ac:dyDescent="0.45">
      <c r="A153" s="139"/>
      <c r="B153" s="139" t="s">
        <v>139</v>
      </c>
      <c r="C153" s="155">
        <f t="shared" si="44"/>
        <v>2570.4</v>
      </c>
      <c r="D153" s="230">
        <f>IF('Сравнение налоговой нагрузки'!D$5&lt;='Портрет типового резидента'!$E$10,0,'Портрет типового резидента'!$E$41)</f>
        <v>0</v>
      </c>
      <c r="E153" s="230">
        <f>IF('Сравнение налоговой нагрузки'!E$5&lt;='Портрет типового резидента'!$E$10,0,'Портрет типового резидента'!$E$41)</f>
        <v>0</v>
      </c>
      <c r="F153" s="230">
        <f>IF('Сравнение налоговой нагрузки'!F$5&lt;='Портрет типового резидента'!$E$10,0,'Портрет типового резидента'!$E$41)</f>
        <v>142.80000000000001</v>
      </c>
      <c r="G153" s="230">
        <f>IF('Сравнение налоговой нагрузки'!G$5&lt;='Портрет типового резидента'!$E$10,0,'Портрет типового резидента'!$E$41)</f>
        <v>142.80000000000001</v>
      </c>
      <c r="H153" s="230">
        <f>IF('Сравнение налоговой нагрузки'!H$5&lt;='Портрет типового резидента'!$E$10,0,'Портрет типового резидента'!$E$41)</f>
        <v>142.80000000000001</v>
      </c>
      <c r="I153" s="230">
        <f>IF('Сравнение налоговой нагрузки'!I$5&lt;='Портрет типового резидента'!$E$10,0,'Портрет типового резидента'!$E$41)</f>
        <v>142.80000000000001</v>
      </c>
      <c r="J153" s="230">
        <f>IF('Сравнение налоговой нагрузки'!J$5&lt;='Портрет типового резидента'!$E$10,0,'Портрет типового резидента'!$E$41)</f>
        <v>142.80000000000001</v>
      </c>
      <c r="K153" s="230">
        <f>IF('Сравнение налоговой нагрузки'!K$5&lt;='Портрет типового резидента'!$E$10,0,'Портрет типового резидента'!$E$41)</f>
        <v>142.80000000000001</v>
      </c>
      <c r="L153" s="230">
        <f>IF('Сравнение налоговой нагрузки'!L$5&lt;='Портрет типового резидента'!$E$10,0,'Портрет типового резидента'!$E$41)</f>
        <v>142.80000000000001</v>
      </c>
      <c r="M153" s="230">
        <f>IF('Сравнение налоговой нагрузки'!M$5&lt;='Портрет типового резидента'!$E$10,0,'Портрет типового резидента'!$E$41)</f>
        <v>142.80000000000001</v>
      </c>
      <c r="N153" s="230">
        <f>IF('Сравнение налоговой нагрузки'!N$5&lt;='Портрет типового резидента'!$E$10,0,'Портрет типового резидента'!$E$41)</f>
        <v>142.80000000000001</v>
      </c>
      <c r="O153" s="230">
        <f>IF('Сравнение налоговой нагрузки'!O$5&lt;='Портрет типового резидента'!$E$10,0,'Портрет типового резидента'!$E$41)</f>
        <v>142.80000000000001</v>
      </c>
      <c r="P153" s="230">
        <f>IF('Сравнение налоговой нагрузки'!P$5&lt;='Портрет типового резидента'!$E$10,0,'Портрет типового резидента'!$E$41)</f>
        <v>142.80000000000001</v>
      </c>
      <c r="Q153" s="230">
        <f>IF('Сравнение налоговой нагрузки'!Q$5&lt;='Портрет типового резидента'!$E$10,0,'Портрет типового резидента'!$E$41)</f>
        <v>142.80000000000001</v>
      </c>
      <c r="R153" s="230">
        <f>IF('Сравнение налоговой нагрузки'!R$5&lt;='Портрет типового резидента'!$E$10,0,'Портрет типового резидента'!$E$41)</f>
        <v>142.80000000000001</v>
      </c>
      <c r="S153" s="230">
        <f>IF('Сравнение налоговой нагрузки'!S$5&lt;='Портрет типового резидента'!$E$10,0,'Портрет типового резидента'!$E$41)</f>
        <v>142.80000000000001</v>
      </c>
      <c r="T153" s="230">
        <f>IF('Сравнение налоговой нагрузки'!T$5&lt;='Портрет типового резидента'!$E$10,0,'Портрет типового резидента'!$E$41)</f>
        <v>142.80000000000001</v>
      </c>
      <c r="U153" s="230">
        <f>IF('Сравнение налоговой нагрузки'!U$5&lt;='Портрет типового резидента'!$E$10,0,'Портрет типового резидента'!$E$41)</f>
        <v>142.80000000000001</v>
      </c>
      <c r="V153" s="230">
        <f>IF('Сравнение налоговой нагрузки'!V$5&lt;='Портрет типового резидента'!$E$10,0,'Портрет типового резидента'!$E$41)</f>
        <v>142.80000000000001</v>
      </c>
      <c r="W153" s="230">
        <f>IF('Сравнение налоговой нагрузки'!W$5&lt;='Портрет типового резидента'!$E$10,0,'Портрет типового резидента'!$E$41)</f>
        <v>142.80000000000001</v>
      </c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  <c r="BI153" s="139"/>
      <c r="BJ153" s="139"/>
      <c r="BK153" s="139"/>
      <c r="BL153" s="139"/>
      <c r="BM153" s="139"/>
      <c r="BN153" s="139"/>
      <c r="BO153" s="139"/>
      <c r="BP153" s="139"/>
      <c r="BQ153" s="139"/>
      <c r="BR153" s="139"/>
      <c r="BS153" s="139"/>
      <c r="BT153" s="139"/>
      <c r="BU153" s="139"/>
      <c r="BV153" s="139"/>
      <c r="BW153" s="139"/>
      <c r="BX153" s="139"/>
      <c r="BY153" s="139"/>
      <c r="BZ153" s="139"/>
      <c r="CA153" s="139"/>
      <c r="CB153" s="139"/>
      <c r="CC153" s="139"/>
      <c r="CD153" s="139"/>
      <c r="CE153" s="139"/>
      <c r="CF153" s="139"/>
      <c r="CG153" s="139"/>
      <c r="CH153" s="139"/>
      <c r="CI153" s="139"/>
      <c r="CJ153" s="139"/>
      <c r="CK153" s="139"/>
      <c r="CL153" s="139"/>
      <c r="CM153" s="139"/>
      <c r="CN153" s="139"/>
      <c r="CO153" s="139"/>
      <c r="CP153" s="139"/>
      <c r="CQ153" s="139"/>
      <c r="CR153" s="139"/>
      <c r="CS153" s="139"/>
      <c r="CT153" s="139"/>
      <c r="CU153" s="139"/>
      <c r="CV153" s="139"/>
      <c r="CW153" s="139"/>
      <c r="CX153" s="139"/>
      <c r="CY153" s="139"/>
      <c r="CZ153" s="139"/>
      <c r="DA153" s="139"/>
      <c r="DB153" s="139"/>
      <c r="DC153" s="139"/>
      <c r="DD153" s="139"/>
      <c r="DE153" s="139"/>
      <c r="DF153" s="139"/>
      <c r="DG153" s="139"/>
      <c r="DH153" s="139"/>
      <c r="DI153" s="139"/>
      <c r="DJ153" s="139"/>
      <c r="DK153" s="139"/>
      <c r="DL153" s="139"/>
      <c r="DM153" s="139"/>
      <c r="DN153" s="139"/>
      <c r="DO153" s="139"/>
      <c r="DP153" s="139"/>
      <c r="DQ153" s="139"/>
      <c r="DR153" s="139"/>
      <c r="DS153" s="139"/>
      <c r="DT153" s="139"/>
      <c r="DU153" s="139"/>
      <c r="DV153" s="139"/>
      <c r="DW153" s="139"/>
      <c r="DX153" s="139"/>
      <c r="DY153" s="139"/>
      <c r="DZ153" s="139"/>
    </row>
    <row r="154" spans="1:130" s="153" customFormat="1" outlineLevel="1" x14ac:dyDescent="0.45">
      <c r="A154" s="139"/>
      <c r="B154" s="139" t="s">
        <v>140</v>
      </c>
      <c r="C154" s="155">
        <f t="shared" si="44"/>
        <v>709.80000000000018</v>
      </c>
      <c r="D154" s="230"/>
      <c r="E154" s="230"/>
      <c r="F154" s="230"/>
      <c r="G154" s="230"/>
      <c r="H154" s="230"/>
      <c r="I154" s="230"/>
      <c r="J154" s="230"/>
      <c r="K154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154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154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154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154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154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154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154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154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154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154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154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154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  <c r="BI154" s="139"/>
      <c r="BJ154" s="139"/>
      <c r="BK154" s="139"/>
      <c r="BL154" s="139"/>
      <c r="BM154" s="139"/>
      <c r="BN154" s="139"/>
      <c r="BO154" s="139"/>
      <c r="BP154" s="139"/>
      <c r="BQ154" s="139"/>
      <c r="BR154" s="139"/>
      <c r="BS154" s="139"/>
      <c r="BT154" s="139"/>
      <c r="BU154" s="139"/>
      <c r="BV154" s="139"/>
      <c r="BW154" s="139"/>
      <c r="BX154" s="139"/>
      <c r="BY154" s="139"/>
      <c r="BZ154" s="139"/>
      <c r="CA154" s="139"/>
      <c r="CB154" s="139"/>
      <c r="CC154" s="139"/>
      <c r="CD154" s="139"/>
      <c r="CE154" s="139"/>
      <c r="CF154" s="139"/>
      <c r="CG154" s="139"/>
      <c r="CH154" s="139"/>
      <c r="CI154" s="139"/>
      <c r="CJ154" s="139"/>
      <c r="CK154" s="139"/>
      <c r="CL154" s="139"/>
      <c r="CM154" s="139"/>
      <c r="CN154" s="139"/>
      <c r="CO154" s="139"/>
      <c r="CP154" s="139"/>
      <c r="CQ154" s="139"/>
      <c r="CR154" s="139"/>
      <c r="CS154" s="139"/>
      <c r="CT154" s="139"/>
      <c r="CU154" s="139"/>
      <c r="CV154" s="139"/>
      <c r="CW154" s="139"/>
      <c r="CX154" s="139"/>
      <c r="CY154" s="139"/>
      <c r="CZ154" s="139"/>
      <c r="DA154" s="139"/>
      <c r="DB154" s="139"/>
      <c r="DC154" s="139"/>
      <c r="DD154" s="139"/>
      <c r="DE154" s="139"/>
      <c r="DF154" s="139"/>
      <c r="DG154" s="139"/>
      <c r="DH154" s="139"/>
      <c r="DI154" s="139"/>
      <c r="DJ154" s="139"/>
      <c r="DK154" s="139"/>
      <c r="DL154" s="139"/>
      <c r="DM154" s="139"/>
      <c r="DN154" s="139"/>
      <c r="DO154" s="139"/>
      <c r="DP154" s="139"/>
      <c r="DQ154" s="139"/>
      <c r="DR154" s="139"/>
      <c r="DS154" s="139"/>
      <c r="DT154" s="139"/>
      <c r="DU154" s="139"/>
      <c r="DV154" s="139"/>
      <c r="DW154" s="139"/>
      <c r="DX154" s="139"/>
      <c r="DY154" s="139"/>
      <c r="DZ154" s="139"/>
    </row>
    <row r="155" spans="1:130" s="153" customFormat="1" outlineLevel="1" x14ac:dyDescent="0.45">
      <c r="A155" s="139"/>
      <c r="B155" s="139" t="s">
        <v>147</v>
      </c>
      <c r="C155" s="155">
        <f t="shared" si="44"/>
        <v>1800</v>
      </c>
      <c r="D155" s="162">
        <f>D156+D157</f>
        <v>0</v>
      </c>
      <c r="E155" s="162">
        <f t="shared" ref="E155:W155" si="46">E156+E157</f>
        <v>0</v>
      </c>
      <c r="F155" s="162">
        <f t="shared" si="46"/>
        <v>100</v>
      </c>
      <c r="G155" s="162">
        <f t="shared" si="46"/>
        <v>100</v>
      </c>
      <c r="H155" s="162">
        <f t="shared" si="46"/>
        <v>100</v>
      </c>
      <c r="I155" s="162">
        <f t="shared" si="46"/>
        <v>100</v>
      </c>
      <c r="J155" s="162">
        <f t="shared" si="46"/>
        <v>100</v>
      </c>
      <c r="K155" s="162">
        <f t="shared" si="46"/>
        <v>100</v>
      </c>
      <c r="L155" s="162">
        <f t="shared" si="46"/>
        <v>100</v>
      </c>
      <c r="M155" s="162">
        <f t="shared" si="46"/>
        <v>100</v>
      </c>
      <c r="N155" s="162">
        <f t="shared" si="46"/>
        <v>100</v>
      </c>
      <c r="O155" s="162">
        <f t="shared" si="46"/>
        <v>100</v>
      </c>
      <c r="P155" s="162">
        <f t="shared" si="46"/>
        <v>100</v>
      </c>
      <c r="Q155" s="162">
        <f t="shared" si="46"/>
        <v>100</v>
      </c>
      <c r="R155" s="162">
        <f t="shared" si="46"/>
        <v>100</v>
      </c>
      <c r="S155" s="162">
        <f t="shared" si="46"/>
        <v>100</v>
      </c>
      <c r="T155" s="162">
        <f t="shared" si="46"/>
        <v>100</v>
      </c>
      <c r="U155" s="162">
        <f t="shared" si="46"/>
        <v>100</v>
      </c>
      <c r="V155" s="162">
        <f t="shared" si="46"/>
        <v>100</v>
      </c>
      <c r="W155" s="162">
        <f t="shared" si="46"/>
        <v>100</v>
      </c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  <c r="BI155" s="139"/>
      <c r="BJ155" s="139"/>
      <c r="BK155" s="139"/>
      <c r="BL155" s="139"/>
      <c r="BM155" s="139"/>
      <c r="BN155" s="139"/>
      <c r="BO155" s="139"/>
      <c r="BP155" s="139"/>
      <c r="BQ155" s="139"/>
      <c r="BR155" s="139"/>
      <c r="BS155" s="139"/>
      <c r="BT155" s="139"/>
      <c r="BU155" s="139"/>
      <c r="BV155" s="139"/>
      <c r="BW155" s="139"/>
      <c r="BX155" s="139"/>
      <c r="BY155" s="139"/>
      <c r="BZ155" s="139"/>
      <c r="CA155" s="139"/>
      <c r="CB155" s="139"/>
      <c r="CC155" s="139"/>
      <c r="CD155" s="139"/>
      <c r="CE155" s="139"/>
      <c r="CF155" s="139"/>
      <c r="CG155" s="139"/>
      <c r="CH155" s="139"/>
      <c r="CI155" s="139"/>
      <c r="CJ155" s="139"/>
      <c r="CK155" s="139"/>
      <c r="CL155" s="139"/>
      <c r="CM155" s="139"/>
      <c r="CN155" s="139"/>
      <c r="CO155" s="139"/>
      <c r="CP155" s="139"/>
      <c r="CQ155" s="139"/>
      <c r="CR155" s="139"/>
      <c r="CS155" s="139"/>
      <c r="CT155" s="139"/>
      <c r="CU155" s="139"/>
      <c r="CV155" s="139"/>
      <c r="CW155" s="139"/>
      <c r="CX155" s="139"/>
      <c r="CY155" s="139"/>
      <c r="CZ155" s="139"/>
      <c r="DA155" s="139"/>
      <c r="DB155" s="139"/>
      <c r="DC155" s="139"/>
      <c r="DD155" s="139"/>
      <c r="DE155" s="139"/>
      <c r="DF155" s="139"/>
      <c r="DG155" s="139"/>
      <c r="DH155" s="139"/>
      <c r="DI155" s="139"/>
      <c r="DJ155" s="139"/>
      <c r="DK155" s="139"/>
      <c r="DL155" s="139"/>
      <c r="DM155" s="139"/>
      <c r="DN155" s="139"/>
      <c r="DO155" s="139"/>
      <c r="DP155" s="139"/>
      <c r="DQ155" s="139"/>
      <c r="DR155" s="139"/>
      <c r="DS155" s="139"/>
      <c r="DT155" s="139"/>
      <c r="DU155" s="139"/>
      <c r="DV155" s="139"/>
      <c r="DW155" s="139"/>
      <c r="DX155" s="139"/>
      <c r="DY155" s="139"/>
      <c r="DZ155" s="139"/>
    </row>
    <row r="156" spans="1:130" s="152" customFormat="1" outlineLevel="1" x14ac:dyDescent="0.45">
      <c r="A156" s="140"/>
      <c r="B156" s="140" t="s">
        <v>143</v>
      </c>
      <c r="C156" s="156">
        <f t="shared" si="44"/>
        <v>1800</v>
      </c>
      <c r="D156" s="227">
        <f>IF('Сравнение налоговой нагрузки'!D$5&lt;='Портрет типового резидента'!$E$10,0,'Портрет типового резидента'!$E$50)</f>
        <v>0</v>
      </c>
      <c r="E156" s="227">
        <f>IF('Сравнение налоговой нагрузки'!E$5&lt;='Портрет типового резидента'!$E$10,0,'Портрет типового резидента'!$E$50)</f>
        <v>0</v>
      </c>
      <c r="F156" s="227">
        <f>IF('Сравнение налоговой нагрузки'!F$5&lt;='Портрет типового резидента'!$E$10,0,'Портрет типового резидента'!$E$50)</f>
        <v>100</v>
      </c>
      <c r="G156" s="227">
        <f>IF('Сравнение налоговой нагрузки'!G$5&lt;='Портрет типового резидента'!$E$10,0,'Портрет типового резидента'!$E$50)</f>
        <v>100</v>
      </c>
      <c r="H156" s="227">
        <f>IF('Сравнение налоговой нагрузки'!H$5&lt;='Портрет типового резидента'!$E$10,0,'Портрет типового резидента'!$E$50)</f>
        <v>100</v>
      </c>
      <c r="I156" s="227">
        <f>IF('Сравнение налоговой нагрузки'!I$5&lt;='Портрет типового резидента'!$E$10,0,'Портрет типового резидента'!$E$50)</f>
        <v>100</v>
      </c>
      <c r="J156" s="227">
        <f>IF('Сравнение налоговой нагрузки'!J$5&lt;='Портрет типового резидента'!$E$10,0,'Портрет типового резидента'!$E$50)</f>
        <v>100</v>
      </c>
      <c r="K156" s="227">
        <f>IF('Сравнение налоговой нагрузки'!K$5&lt;='Портрет типового резидента'!$E$10,0,'Портрет типового резидента'!$E$50)</f>
        <v>100</v>
      </c>
      <c r="L156" s="227">
        <f>IF('Сравнение налоговой нагрузки'!L$5&lt;='Портрет типового резидента'!$E$10,0,'Портрет типового резидента'!$E$50)</f>
        <v>100</v>
      </c>
      <c r="M156" s="227">
        <f>IF('Сравнение налоговой нагрузки'!M$5&lt;='Портрет типового резидента'!$E$10,0,'Портрет типового резидента'!$E$50)</f>
        <v>100</v>
      </c>
      <c r="N156" s="227">
        <f>IF('Сравнение налоговой нагрузки'!N$5&lt;='Портрет типового резидента'!$E$10,0,'Портрет типового резидента'!$E$50)</f>
        <v>100</v>
      </c>
      <c r="O156" s="227">
        <f>IF('Сравнение налоговой нагрузки'!O$5&lt;='Портрет типового резидента'!$E$10,0,'Портрет типового резидента'!$E$50)</f>
        <v>100</v>
      </c>
      <c r="P156" s="227">
        <f>IF('Сравнение налоговой нагрузки'!P$5&lt;='Портрет типового резидента'!$E$10,0,'Портрет типового резидента'!$E$50)</f>
        <v>100</v>
      </c>
      <c r="Q156" s="227">
        <f>IF('Сравнение налоговой нагрузки'!Q$5&lt;='Портрет типового резидента'!$E$10,0,'Портрет типового резидента'!$E$50)</f>
        <v>100</v>
      </c>
      <c r="R156" s="227">
        <f>IF('Сравнение налоговой нагрузки'!R$5&lt;='Портрет типового резидента'!$E$10,0,'Портрет типового резидента'!$E$50)</f>
        <v>100</v>
      </c>
      <c r="S156" s="227">
        <f>IF('Сравнение налоговой нагрузки'!S$5&lt;='Портрет типового резидента'!$E$10,0,'Портрет типового резидента'!$E$50)</f>
        <v>100</v>
      </c>
      <c r="T156" s="227">
        <f>IF('Сравнение налоговой нагрузки'!T$5&lt;='Портрет типового резидента'!$E$10,0,'Портрет типового резидента'!$E$50)</f>
        <v>100</v>
      </c>
      <c r="U156" s="227">
        <f>IF('Сравнение налоговой нагрузки'!U$5&lt;='Портрет типового резидента'!$E$10,0,'Портрет типового резидента'!$E$50)</f>
        <v>100</v>
      </c>
      <c r="V156" s="227">
        <f>IF('Сравнение налоговой нагрузки'!V$5&lt;='Портрет типового резидента'!$E$10,0,'Портрет типового резидента'!$E$50)</f>
        <v>100</v>
      </c>
      <c r="W156" s="227">
        <f>IF('Сравнение налоговой нагрузки'!W$5&lt;='Портрет типового резидента'!$E$10,0,'Портрет типового резидента'!$E$50)</f>
        <v>100</v>
      </c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  <c r="BI156" s="140"/>
      <c r="BJ156" s="140"/>
      <c r="BK156" s="140"/>
      <c r="BL156" s="140"/>
      <c r="BM156" s="140"/>
      <c r="BN156" s="140"/>
      <c r="BO156" s="140"/>
      <c r="BP156" s="140"/>
      <c r="BQ156" s="140"/>
      <c r="BR156" s="140"/>
      <c r="BS156" s="140"/>
      <c r="BT156" s="140"/>
      <c r="BU156" s="140"/>
      <c r="BV156" s="140"/>
      <c r="BW156" s="140"/>
      <c r="BX156" s="140"/>
      <c r="BY156" s="140"/>
      <c r="BZ156" s="140"/>
      <c r="CA156" s="140"/>
      <c r="CB156" s="140"/>
      <c r="CC156" s="140"/>
      <c r="CD156" s="140"/>
      <c r="CE156" s="140"/>
      <c r="CF156" s="140"/>
      <c r="CG156" s="140"/>
      <c r="CH156" s="140"/>
      <c r="CI156" s="140"/>
      <c r="CJ156" s="140"/>
      <c r="CK156" s="140"/>
      <c r="CL156" s="140"/>
      <c r="CM156" s="140"/>
      <c r="CN156" s="140"/>
      <c r="CO156" s="140"/>
      <c r="CP156" s="140"/>
      <c r="CQ156" s="140"/>
      <c r="CR156" s="140"/>
      <c r="CS156" s="140"/>
      <c r="CT156" s="140"/>
      <c r="CU156" s="140"/>
      <c r="CV156" s="140"/>
      <c r="CW156" s="140"/>
      <c r="CX156" s="140"/>
      <c r="CY156" s="140"/>
      <c r="CZ156" s="140"/>
      <c r="DA156" s="140"/>
      <c r="DB156" s="140"/>
      <c r="DC156" s="140"/>
      <c r="DD156" s="140"/>
      <c r="DE156" s="140"/>
      <c r="DF156" s="140"/>
      <c r="DG156" s="140"/>
      <c r="DH156" s="140"/>
      <c r="DI156" s="140"/>
      <c r="DJ156" s="140"/>
      <c r="DK156" s="140"/>
      <c r="DL156" s="140"/>
      <c r="DM156" s="140"/>
      <c r="DN156" s="140"/>
      <c r="DO156" s="140"/>
      <c r="DP156" s="140"/>
      <c r="DQ156" s="140"/>
      <c r="DR156" s="140"/>
      <c r="DS156" s="140"/>
      <c r="DT156" s="140"/>
      <c r="DU156" s="140"/>
      <c r="DV156" s="140"/>
      <c r="DW156" s="140"/>
      <c r="DX156" s="140"/>
      <c r="DY156" s="140"/>
      <c r="DZ156" s="140"/>
    </row>
    <row r="157" spans="1:130" s="152" customFormat="1" outlineLevel="1" x14ac:dyDescent="0.45">
      <c r="A157" s="140"/>
      <c r="B157" s="159" t="s">
        <v>144</v>
      </c>
      <c r="C157" s="157">
        <f t="shared" si="44"/>
        <v>0</v>
      </c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  <c r="BI157" s="140"/>
      <c r="BJ157" s="140"/>
      <c r="BK157" s="140"/>
      <c r="BL157" s="140"/>
      <c r="BM157" s="140"/>
      <c r="BN157" s="140"/>
      <c r="BO157" s="140"/>
      <c r="BP157" s="140"/>
      <c r="BQ157" s="140"/>
      <c r="BR157" s="140"/>
      <c r="BS157" s="140"/>
      <c r="BT157" s="140"/>
      <c r="BU157" s="140"/>
      <c r="BV157" s="140"/>
      <c r="BW157" s="140"/>
      <c r="BX157" s="140"/>
      <c r="BY157" s="140"/>
      <c r="BZ157" s="140"/>
      <c r="CA157" s="140"/>
      <c r="CB157" s="140"/>
      <c r="CC157" s="140"/>
      <c r="CD157" s="140"/>
      <c r="CE157" s="140"/>
      <c r="CF157" s="140"/>
      <c r="CG157" s="140"/>
      <c r="CH157" s="140"/>
      <c r="CI157" s="140"/>
      <c r="CJ157" s="140"/>
      <c r="CK157" s="140"/>
      <c r="CL157" s="140"/>
      <c r="CM157" s="140"/>
      <c r="CN157" s="140"/>
      <c r="CO157" s="140"/>
      <c r="CP157" s="140"/>
      <c r="CQ157" s="140"/>
      <c r="CR157" s="140"/>
      <c r="CS157" s="140"/>
      <c r="CT157" s="140"/>
      <c r="CU157" s="140"/>
      <c r="CV157" s="140"/>
      <c r="CW157" s="140"/>
      <c r="CX157" s="140"/>
      <c r="CY157" s="140"/>
      <c r="CZ157" s="140"/>
      <c r="DA157" s="140"/>
      <c r="DB157" s="140"/>
      <c r="DC157" s="140"/>
      <c r="DD157" s="140"/>
      <c r="DE157" s="140"/>
      <c r="DF157" s="140"/>
      <c r="DG157" s="140"/>
      <c r="DH157" s="140"/>
      <c r="DI157" s="140"/>
      <c r="DJ157" s="140"/>
      <c r="DK157" s="140"/>
      <c r="DL157" s="140"/>
      <c r="DM157" s="140"/>
      <c r="DN157" s="140"/>
      <c r="DO157" s="140"/>
      <c r="DP157" s="140"/>
      <c r="DQ157" s="140"/>
      <c r="DR157" s="140"/>
      <c r="DS157" s="140"/>
      <c r="DT157" s="140"/>
      <c r="DU157" s="140"/>
      <c r="DV157" s="140"/>
      <c r="DW157" s="140"/>
      <c r="DX157" s="140"/>
      <c r="DY157" s="140"/>
      <c r="DZ157" s="140"/>
    </row>
    <row r="158" spans="1:130" s="152" customFormat="1" x14ac:dyDescent="0.45">
      <c r="A158" s="140"/>
      <c r="B158" s="159"/>
      <c r="C158" s="157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  <c r="BG158" s="140"/>
      <c r="BH158" s="140"/>
      <c r="BI158" s="140"/>
      <c r="BJ158" s="140"/>
      <c r="BK158" s="140"/>
      <c r="BL158" s="140"/>
      <c r="BM158" s="140"/>
      <c r="BN158" s="140"/>
      <c r="BO158" s="140"/>
      <c r="BP158" s="140"/>
      <c r="BQ158" s="140"/>
      <c r="BR158" s="140"/>
      <c r="BS158" s="140"/>
      <c r="BT158" s="140"/>
      <c r="BU158" s="140"/>
      <c r="BV158" s="140"/>
      <c r="BW158" s="140"/>
      <c r="BX158" s="140"/>
      <c r="BY158" s="140"/>
      <c r="BZ158" s="140"/>
      <c r="CA158" s="140"/>
      <c r="CB158" s="140"/>
      <c r="CC158" s="140"/>
      <c r="CD158" s="140"/>
      <c r="CE158" s="140"/>
      <c r="CF158" s="140"/>
      <c r="CG158" s="140"/>
      <c r="CH158" s="140"/>
      <c r="CI158" s="140"/>
      <c r="CJ158" s="140"/>
      <c r="CK158" s="140"/>
      <c r="CL158" s="140"/>
      <c r="CM158" s="140"/>
      <c r="CN158" s="140"/>
      <c r="CO158" s="140"/>
      <c r="CP158" s="140"/>
      <c r="CQ158" s="140"/>
      <c r="CR158" s="140"/>
      <c r="CS158" s="140"/>
      <c r="CT158" s="140"/>
      <c r="CU158" s="140"/>
      <c r="CV158" s="140"/>
      <c r="CW158" s="140"/>
      <c r="CX158" s="140"/>
      <c r="CY158" s="140"/>
      <c r="CZ158" s="140"/>
      <c r="DA158" s="140"/>
      <c r="DB158" s="140"/>
      <c r="DC158" s="140"/>
      <c r="DD158" s="140"/>
      <c r="DE158" s="140"/>
      <c r="DF158" s="140"/>
      <c r="DG158" s="140"/>
      <c r="DH158" s="140"/>
      <c r="DI158" s="140"/>
      <c r="DJ158" s="140"/>
      <c r="DK158" s="140"/>
      <c r="DL158" s="140"/>
      <c r="DM158" s="140"/>
      <c r="DN158" s="140"/>
      <c r="DO158" s="140"/>
      <c r="DP158" s="140"/>
      <c r="DQ158" s="140"/>
      <c r="DR158" s="140"/>
      <c r="DS158" s="140"/>
      <c r="DT158" s="140"/>
      <c r="DU158" s="140"/>
      <c r="DV158" s="140"/>
      <c r="DW158" s="140"/>
      <c r="DX158" s="140"/>
      <c r="DY158" s="140"/>
      <c r="DZ158" s="140"/>
    </row>
    <row r="159" spans="1:130" s="153" customFormat="1" ht="28.5" x14ac:dyDescent="0.45">
      <c r="A159" s="139"/>
      <c r="B159" s="342" t="s">
        <v>248</v>
      </c>
      <c r="C159" s="316">
        <f>SUM(D159:W159)</f>
        <v>10976.173948608992</v>
      </c>
      <c r="D159" s="317">
        <f>D160+D163+D164+D165+D166+D167+D168</f>
        <v>0</v>
      </c>
      <c r="E159" s="317">
        <f t="shared" ref="E159:W159" si="47">E160+E163+E164+E165+E166+E167+E168</f>
        <v>0</v>
      </c>
      <c r="F159" s="317">
        <f t="shared" si="47"/>
        <v>592.59877405218776</v>
      </c>
      <c r="G159" s="317">
        <f t="shared" si="47"/>
        <v>592.59877405218776</v>
      </c>
      <c r="H159" s="317">
        <f t="shared" si="47"/>
        <v>592.59877405218776</v>
      </c>
      <c r="I159" s="317">
        <f t="shared" si="47"/>
        <v>592.59877405218776</v>
      </c>
      <c r="J159" s="317">
        <f t="shared" si="47"/>
        <v>592.59877405218776</v>
      </c>
      <c r="K159" s="317">
        <f t="shared" si="47"/>
        <v>616.39846756523468</v>
      </c>
      <c r="L159" s="317">
        <f t="shared" si="47"/>
        <v>616.39846756523468</v>
      </c>
      <c r="M159" s="317">
        <f t="shared" si="47"/>
        <v>616.39846756523468</v>
      </c>
      <c r="N159" s="317">
        <f t="shared" si="47"/>
        <v>616.39846756523468</v>
      </c>
      <c r="O159" s="317">
        <f t="shared" si="47"/>
        <v>616.39846756523468</v>
      </c>
      <c r="P159" s="317">
        <f t="shared" si="47"/>
        <v>616.39846756523468</v>
      </c>
      <c r="Q159" s="317">
        <f t="shared" si="47"/>
        <v>616.39846756523468</v>
      </c>
      <c r="R159" s="317">
        <f t="shared" si="47"/>
        <v>616.39846756523468</v>
      </c>
      <c r="S159" s="317">
        <f t="shared" si="47"/>
        <v>616.39846756523468</v>
      </c>
      <c r="T159" s="317">
        <f t="shared" si="47"/>
        <v>616.39846756523468</v>
      </c>
      <c r="U159" s="317">
        <f t="shared" si="47"/>
        <v>616.39846756523468</v>
      </c>
      <c r="V159" s="317">
        <f t="shared" si="47"/>
        <v>616.39846756523468</v>
      </c>
      <c r="W159" s="317">
        <f t="shared" si="47"/>
        <v>616.39846756523468</v>
      </c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  <c r="BI159" s="139"/>
      <c r="BJ159" s="139"/>
      <c r="BK159" s="139"/>
      <c r="BL159" s="139"/>
      <c r="BM159" s="139"/>
      <c r="BN159" s="139"/>
      <c r="BO159" s="139"/>
      <c r="BP159" s="139"/>
      <c r="BQ159" s="139"/>
      <c r="BR159" s="139"/>
      <c r="BS159" s="139"/>
      <c r="BT159" s="139"/>
      <c r="BU159" s="139"/>
      <c r="BV159" s="139"/>
      <c r="BW159" s="139"/>
      <c r="BX159" s="139"/>
      <c r="BY159" s="139"/>
      <c r="BZ159" s="139"/>
      <c r="CA159" s="139"/>
      <c r="CB159" s="139"/>
      <c r="CC159" s="139"/>
      <c r="CD159" s="139"/>
      <c r="CE159" s="139"/>
      <c r="CF159" s="139"/>
      <c r="CG159" s="139"/>
      <c r="CH159" s="139"/>
      <c r="CI159" s="139"/>
      <c r="CJ159" s="139"/>
      <c r="CK159" s="139"/>
      <c r="CL159" s="139"/>
      <c r="CM159" s="139"/>
      <c r="CN159" s="139"/>
      <c r="CO159" s="139"/>
      <c r="CP159" s="139"/>
      <c r="CQ159" s="139"/>
      <c r="CR159" s="139"/>
      <c r="CS159" s="139"/>
      <c r="CT159" s="139"/>
      <c r="CU159" s="139"/>
      <c r="CV159" s="139"/>
      <c r="CW159" s="139"/>
      <c r="CX159" s="139"/>
      <c r="CY159" s="139"/>
      <c r="CZ159" s="139"/>
      <c r="DA159" s="139"/>
      <c r="DB159" s="139"/>
      <c r="DC159" s="139"/>
      <c r="DD159" s="139"/>
      <c r="DE159" s="139"/>
      <c r="DF159" s="139"/>
      <c r="DG159" s="139"/>
      <c r="DH159" s="139"/>
      <c r="DI159" s="139"/>
      <c r="DJ159" s="139"/>
      <c r="DK159" s="139"/>
      <c r="DL159" s="139"/>
      <c r="DM159" s="139"/>
      <c r="DN159" s="139"/>
      <c r="DO159" s="139"/>
      <c r="DP159" s="139"/>
      <c r="DQ159" s="139"/>
      <c r="DR159" s="139"/>
      <c r="DS159" s="139"/>
      <c r="DT159" s="139"/>
      <c r="DU159" s="139"/>
      <c r="DV159" s="139"/>
      <c r="DW159" s="139"/>
      <c r="DX159" s="139"/>
      <c r="DY159" s="139"/>
      <c r="DZ159" s="139"/>
    </row>
    <row r="160" spans="1:130" s="153" customFormat="1" outlineLevel="1" x14ac:dyDescent="0.45">
      <c r="A160" s="139"/>
      <c r="B160" s="164" t="s">
        <v>136</v>
      </c>
      <c r="C160" s="89">
        <f t="shared" ref="C160:C170" si="48">SUM(D160:W160)</f>
        <v>3600</v>
      </c>
      <c r="D160" s="162">
        <f>D161+D162</f>
        <v>0</v>
      </c>
      <c r="E160" s="162">
        <f t="shared" ref="E160:W160" si="49">E161+E162</f>
        <v>0</v>
      </c>
      <c r="F160" s="162">
        <f t="shared" si="49"/>
        <v>200</v>
      </c>
      <c r="G160" s="162">
        <f t="shared" si="49"/>
        <v>200</v>
      </c>
      <c r="H160" s="162">
        <f t="shared" si="49"/>
        <v>200</v>
      </c>
      <c r="I160" s="162">
        <f t="shared" si="49"/>
        <v>200</v>
      </c>
      <c r="J160" s="162">
        <f t="shared" si="49"/>
        <v>200</v>
      </c>
      <c r="K160" s="162">
        <f t="shared" si="49"/>
        <v>200</v>
      </c>
      <c r="L160" s="162">
        <f t="shared" si="49"/>
        <v>200</v>
      </c>
      <c r="M160" s="162">
        <f t="shared" si="49"/>
        <v>200</v>
      </c>
      <c r="N160" s="162">
        <f t="shared" si="49"/>
        <v>200</v>
      </c>
      <c r="O160" s="162">
        <f t="shared" si="49"/>
        <v>200</v>
      </c>
      <c r="P160" s="162">
        <f t="shared" si="49"/>
        <v>200</v>
      </c>
      <c r="Q160" s="162">
        <f t="shared" si="49"/>
        <v>200</v>
      </c>
      <c r="R160" s="162">
        <f t="shared" si="49"/>
        <v>200</v>
      </c>
      <c r="S160" s="162">
        <f t="shared" si="49"/>
        <v>200</v>
      </c>
      <c r="T160" s="162">
        <f t="shared" si="49"/>
        <v>200</v>
      </c>
      <c r="U160" s="162">
        <f t="shared" si="49"/>
        <v>200</v>
      </c>
      <c r="V160" s="162">
        <f t="shared" si="49"/>
        <v>200</v>
      </c>
      <c r="W160" s="162">
        <f t="shared" si="49"/>
        <v>200</v>
      </c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  <c r="BI160" s="139"/>
      <c r="BJ160" s="139"/>
      <c r="BK160" s="139"/>
      <c r="BL160" s="139"/>
      <c r="BM160" s="139"/>
      <c r="BN160" s="139"/>
      <c r="BO160" s="139"/>
      <c r="BP160" s="139"/>
      <c r="BQ160" s="139"/>
      <c r="BR160" s="139"/>
      <c r="BS160" s="139"/>
      <c r="BT160" s="139"/>
      <c r="BU160" s="139"/>
      <c r="BV160" s="139"/>
      <c r="BW160" s="139"/>
      <c r="BX160" s="139"/>
      <c r="BY160" s="139"/>
      <c r="BZ160" s="139"/>
      <c r="CA160" s="139"/>
      <c r="CB160" s="139"/>
      <c r="CC160" s="139"/>
      <c r="CD160" s="139"/>
      <c r="CE160" s="139"/>
      <c r="CF160" s="139"/>
      <c r="CG160" s="139"/>
      <c r="CH160" s="139"/>
      <c r="CI160" s="139"/>
      <c r="CJ160" s="139"/>
      <c r="CK160" s="139"/>
      <c r="CL160" s="139"/>
      <c r="CM160" s="139"/>
      <c r="CN160" s="139"/>
      <c r="CO160" s="139"/>
      <c r="CP160" s="139"/>
      <c r="CQ160" s="139"/>
      <c r="CR160" s="139"/>
      <c r="CS160" s="139"/>
      <c r="CT160" s="139"/>
      <c r="CU160" s="139"/>
      <c r="CV160" s="139"/>
      <c r="CW160" s="139"/>
      <c r="CX160" s="139"/>
      <c r="CY160" s="139"/>
      <c r="CZ160" s="139"/>
      <c r="DA160" s="139"/>
      <c r="DB160" s="139"/>
      <c r="DC160" s="139"/>
      <c r="DD160" s="139"/>
      <c r="DE160" s="139"/>
      <c r="DF160" s="139"/>
      <c r="DG160" s="139"/>
      <c r="DH160" s="139"/>
      <c r="DI160" s="139"/>
      <c r="DJ160" s="139"/>
      <c r="DK160" s="139"/>
      <c r="DL160" s="139"/>
      <c r="DM160" s="139"/>
      <c r="DN160" s="139"/>
      <c r="DO160" s="139"/>
      <c r="DP160" s="139"/>
      <c r="DQ160" s="139"/>
      <c r="DR160" s="139"/>
      <c r="DS160" s="139"/>
      <c r="DT160" s="139"/>
      <c r="DU160" s="139"/>
      <c r="DV160" s="139"/>
      <c r="DW160" s="139"/>
      <c r="DX160" s="139"/>
      <c r="DY160" s="139"/>
      <c r="DZ160" s="139"/>
    </row>
    <row r="161" spans="1:130" s="152" customFormat="1" outlineLevel="1" x14ac:dyDescent="0.45">
      <c r="A161" s="140"/>
      <c r="B161" s="83" t="s">
        <v>141</v>
      </c>
      <c r="C161" s="156">
        <f t="shared" si="48"/>
        <v>3600</v>
      </c>
      <c r="D161" s="227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161" s="227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161" s="227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161" s="227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161" s="227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161" s="227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161" s="227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161" s="227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161" s="227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161" s="227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161" s="227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161" s="227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161" s="227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161" s="227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161" s="227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161" s="227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161" s="227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161" s="227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161" s="227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161" s="227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  <c r="BI161" s="140"/>
      <c r="BJ161" s="140"/>
      <c r="BK161" s="140"/>
      <c r="BL161" s="140"/>
      <c r="BM161" s="140"/>
      <c r="BN161" s="140"/>
      <c r="BO161" s="140"/>
      <c r="BP161" s="140"/>
      <c r="BQ161" s="140"/>
      <c r="BR161" s="140"/>
      <c r="BS161" s="140"/>
      <c r="BT161" s="140"/>
      <c r="BU161" s="140"/>
      <c r="BV161" s="140"/>
      <c r="BW161" s="140"/>
      <c r="BX161" s="140"/>
      <c r="BY161" s="140"/>
      <c r="BZ161" s="140"/>
      <c r="CA161" s="140"/>
      <c r="CB161" s="140"/>
      <c r="CC161" s="140"/>
      <c r="CD161" s="140"/>
      <c r="CE161" s="140"/>
      <c r="CF161" s="140"/>
      <c r="CG161" s="140"/>
      <c r="CH161" s="140"/>
      <c r="CI161" s="140"/>
      <c r="CJ161" s="140"/>
      <c r="CK161" s="140"/>
      <c r="CL161" s="140"/>
      <c r="CM161" s="140"/>
      <c r="CN161" s="140"/>
      <c r="CO161" s="140"/>
      <c r="CP161" s="140"/>
      <c r="CQ161" s="140"/>
      <c r="CR161" s="140"/>
      <c r="CS161" s="140"/>
      <c r="CT161" s="140"/>
      <c r="CU161" s="140"/>
      <c r="CV161" s="140"/>
      <c r="CW161" s="140"/>
      <c r="CX161" s="140"/>
      <c r="CY161" s="140"/>
      <c r="CZ161" s="140"/>
      <c r="DA161" s="140"/>
      <c r="DB161" s="140"/>
      <c r="DC161" s="140"/>
      <c r="DD161" s="140"/>
      <c r="DE161" s="140"/>
      <c r="DF161" s="140"/>
      <c r="DG161" s="140"/>
      <c r="DH161" s="140"/>
      <c r="DI161" s="140"/>
      <c r="DJ161" s="140"/>
      <c r="DK161" s="140"/>
      <c r="DL161" s="140"/>
      <c r="DM161" s="140"/>
      <c r="DN161" s="140"/>
      <c r="DO161" s="140"/>
      <c r="DP161" s="140"/>
      <c r="DQ161" s="140"/>
      <c r="DR161" s="140"/>
      <c r="DS161" s="140"/>
      <c r="DT161" s="140"/>
      <c r="DU161" s="140"/>
      <c r="DV161" s="140"/>
      <c r="DW161" s="140"/>
      <c r="DX161" s="140"/>
      <c r="DY161" s="140"/>
      <c r="DZ161" s="140"/>
    </row>
    <row r="162" spans="1:130" s="152" customFormat="1" outlineLevel="1" x14ac:dyDescent="0.45">
      <c r="A162" s="140"/>
      <c r="B162" s="83" t="s">
        <v>142</v>
      </c>
      <c r="C162" s="156">
        <f t="shared" si="48"/>
        <v>0</v>
      </c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  <c r="BI162" s="140"/>
      <c r="BJ162" s="140"/>
      <c r="BK162" s="140"/>
      <c r="BL162" s="140"/>
      <c r="BM162" s="140"/>
      <c r="BN162" s="140"/>
      <c r="BO162" s="140"/>
      <c r="BP162" s="140"/>
      <c r="BQ162" s="140"/>
      <c r="BR162" s="140"/>
      <c r="BS162" s="140"/>
      <c r="BT162" s="140"/>
      <c r="BU162" s="140"/>
      <c r="BV162" s="140"/>
      <c r="BW162" s="140"/>
      <c r="BX162" s="140"/>
      <c r="BY162" s="140"/>
      <c r="BZ162" s="140"/>
      <c r="CA162" s="140"/>
      <c r="CB162" s="140"/>
      <c r="CC162" s="140"/>
      <c r="CD162" s="140"/>
      <c r="CE162" s="140"/>
      <c r="CF162" s="140"/>
      <c r="CG162" s="140"/>
      <c r="CH162" s="140"/>
      <c r="CI162" s="140"/>
      <c r="CJ162" s="140"/>
      <c r="CK162" s="140"/>
      <c r="CL162" s="140"/>
      <c r="CM162" s="140"/>
      <c r="CN162" s="140"/>
      <c r="CO162" s="140"/>
      <c r="CP162" s="140"/>
      <c r="CQ162" s="140"/>
      <c r="CR162" s="140"/>
      <c r="CS162" s="140"/>
      <c r="CT162" s="140"/>
      <c r="CU162" s="140"/>
      <c r="CV162" s="140"/>
      <c r="CW162" s="140"/>
      <c r="CX162" s="140"/>
      <c r="CY162" s="140"/>
      <c r="CZ162" s="140"/>
      <c r="DA162" s="140"/>
      <c r="DB162" s="140"/>
      <c r="DC162" s="140"/>
      <c r="DD162" s="140"/>
      <c r="DE162" s="140"/>
      <c r="DF162" s="140"/>
      <c r="DG162" s="140"/>
      <c r="DH162" s="140"/>
      <c r="DI162" s="140"/>
      <c r="DJ162" s="140"/>
      <c r="DK162" s="140"/>
      <c r="DL162" s="140"/>
      <c r="DM162" s="140"/>
      <c r="DN162" s="140"/>
      <c r="DO162" s="140"/>
      <c r="DP162" s="140"/>
      <c r="DQ162" s="140"/>
      <c r="DR162" s="140"/>
      <c r="DS162" s="140"/>
      <c r="DT162" s="140"/>
      <c r="DU162" s="140"/>
      <c r="DV162" s="140"/>
      <c r="DW162" s="140"/>
      <c r="DX162" s="140"/>
      <c r="DY162" s="140"/>
      <c r="DZ162" s="140"/>
    </row>
    <row r="163" spans="1:130" s="153" customFormat="1" outlineLevel="1" x14ac:dyDescent="0.45">
      <c r="A163" s="139"/>
      <c r="B163" s="17" t="s">
        <v>137</v>
      </c>
      <c r="C163" s="155">
        <f t="shared" si="48"/>
        <v>2022.97394860899</v>
      </c>
      <c r="D163" s="230">
        <f>IF('Сравнение налоговой нагрузки'!D$5&lt;='Портрет типового резидента'!$E$10,0,IF('Сравнение налоговой нагрузки'!D$5&lt;=('Портрет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0</v>
      </c>
      <c r="E163" s="230">
        <f>IF('Сравнение налоговой нагрузки'!E$5&lt;='Портрет типового резидента'!$E$10,0,IF('Сравнение налоговой нагрузки'!E$5&lt;=('Портрет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0</v>
      </c>
      <c r="F163" s="230">
        <f>IF('Сравнение налоговой нагрузки'!F$5&lt;='Портрет типового резидента'!$E$10,0,IF('Сравнение налоговой нагрузки'!F$5&lt;=('Портрет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95.198774052187773</v>
      </c>
      <c r="G163" s="230">
        <f>IF('Сравнение налоговой нагрузки'!G$5&lt;='Портрет типового резидента'!$E$10,0,IF('Сравнение налоговой нагрузки'!G$5&lt;=('Портрет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95.198774052187773</v>
      </c>
      <c r="H163" s="230">
        <f>IF('Сравнение налоговой нагрузки'!H$5&lt;='Портрет типового резидента'!$E$10,0,IF('Сравнение налоговой нагрузки'!H$5&lt;=('Портрет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95.198774052187773</v>
      </c>
      <c r="I163" s="230">
        <f>IF('Сравнение налоговой нагрузки'!I$5&lt;='Портрет типового резидента'!$E$10,0,IF('Сравнение налоговой нагрузки'!I$5&lt;=('Портрет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95.198774052187773</v>
      </c>
      <c r="J163" s="230">
        <f>IF('Сравнение налоговой нагрузки'!J$5&lt;='Портрет типового резидента'!$E$10,0,IF('Сравнение налоговой нагрузки'!J$5&lt;=('Портрет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95.198774052187773</v>
      </c>
      <c r="K163" s="230">
        <f>IF('Сравнение налоговой нагрузки'!K$5&lt;='Портрет типового резидента'!$E$10,0,IF('Сравнение налоговой нагрузки'!K$5&lt;=('Портрет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L163" s="230">
        <f>IF('Сравнение налоговой нагрузки'!L$5&lt;='Портрет типового резидента'!$E$10,0,IF('Сравнение налоговой нагрузки'!L$5&lt;=('Портрет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M163" s="230">
        <f>IF('Сравнение налоговой нагрузки'!M$5&lt;='Портрет типового резидента'!$E$10,0,IF('Сравнение налоговой нагрузки'!M$5&lt;=('Портрет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N163" s="230">
        <f>IF('Сравнение налоговой нагрузки'!N$5&lt;='Портрет типового резидента'!$E$10,0,IF('Сравнение налоговой нагрузки'!N$5&lt;=('Портрет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O163" s="230">
        <f>IF('Сравнение налоговой нагрузки'!O$5&lt;='Портрет типового резидента'!$E$10,0,IF('Сравнение налоговой нагрузки'!O$5&lt;=('Портрет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P163" s="230">
        <f>IF('Сравнение налоговой нагрузки'!P$5&lt;='Портрет типового резидента'!$E$10,0,IF('Сравнение налоговой нагрузки'!P$5&lt;=('Портрет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Q163" s="230">
        <f>IF('Сравнение налоговой нагрузки'!Q$5&lt;='Портрет типового резидента'!$E$10,0,IF('Сравнение налоговой нагрузки'!Q$5&lt;=('Портрет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R163" s="230">
        <f>IF('Сравнение налоговой нагрузки'!R$5&lt;='Портрет типового резидента'!$E$10,0,IF('Сравнение налоговой нагрузки'!R$5&lt;=('Портрет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S163" s="230">
        <f>IF('Сравнение налоговой нагрузки'!S$5&lt;='Портрет типового резидента'!$E$10,0,IF('Сравнение налоговой нагрузки'!S$5&lt;=('Портрет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T163" s="230">
        <f>IF('Сравнение налоговой нагрузки'!T$5&lt;='Портрет типового резидента'!$E$10,0,IF('Сравнение налоговой нагрузки'!T$5&lt;=('Портрет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U163" s="230">
        <f>IF('Сравнение налоговой нагрузки'!U$5&lt;='Портрет типового резидента'!$E$10,0,IF('Сравнение налоговой нагрузки'!U$5&lt;=('Портрет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V163" s="230">
        <f>IF('Сравнение налоговой нагрузки'!V$5&lt;='Портрет типового резидента'!$E$10,0,IF('Сравнение налоговой нагрузки'!V$5&lt;=('Портрет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W163" s="230">
        <f>IF('Сравнение налоговой нагрузки'!W$5&lt;='Портрет типового резидента'!$E$10,0,IF('Сравнение налоговой нагрузки'!W$5&lt;=('Портрет типового резидента'!$E$10+5),'Портрет типового резидента'!$E$60*('Портрет типового резидента'!$E$26-'Портрет типового резидента'!$E$32)/'Портрет типового резидента'!$E$26*Налогообложение!$M$15,'Портрет типового резидента'!$E$60*Налогообложение!$M$15))</f>
        <v>118.99846756523471</v>
      </c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  <c r="BI163" s="139"/>
      <c r="BJ163" s="139"/>
      <c r="BK163" s="139"/>
      <c r="BL163" s="139"/>
      <c r="BM163" s="139"/>
      <c r="BN163" s="139"/>
      <c r="BO163" s="139"/>
      <c r="BP163" s="139"/>
      <c r="BQ163" s="139"/>
      <c r="BR163" s="139"/>
      <c r="BS163" s="139"/>
      <c r="BT163" s="139"/>
      <c r="BU163" s="139"/>
      <c r="BV163" s="139"/>
      <c r="BW163" s="139"/>
      <c r="BX163" s="139"/>
      <c r="BY163" s="139"/>
      <c r="BZ163" s="139"/>
      <c r="CA163" s="139"/>
      <c r="CB163" s="139"/>
      <c r="CC163" s="139"/>
      <c r="CD163" s="139"/>
      <c r="CE163" s="139"/>
      <c r="CF163" s="139"/>
      <c r="CG163" s="139"/>
      <c r="CH163" s="139"/>
      <c r="CI163" s="139"/>
      <c r="CJ163" s="139"/>
      <c r="CK163" s="139"/>
      <c r="CL163" s="139"/>
      <c r="CM163" s="139"/>
      <c r="CN163" s="139"/>
      <c r="CO163" s="139"/>
      <c r="CP163" s="139"/>
      <c r="CQ163" s="139"/>
      <c r="CR163" s="139"/>
      <c r="CS163" s="139"/>
      <c r="CT163" s="139"/>
      <c r="CU163" s="139"/>
      <c r="CV163" s="139"/>
      <c r="CW163" s="139"/>
      <c r="CX163" s="139"/>
      <c r="CY163" s="139"/>
      <c r="CZ163" s="139"/>
      <c r="DA163" s="139"/>
      <c r="DB163" s="139"/>
      <c r="DC163" s="139"/>
      <c r="DD163" s="139"/>
      <c r="DE163" s="139"/>
      <c r="DF163" s="139"/>
      <c r="DG163" s="139"/>
      <c r="DH163" s="139"/>
      <c r="DI163" s="139"/>
      <c r="DJ163" s="139"/>
      <c r="DK163" s="139"/>
      <c r="DL163" s="139"/>
      <c r="DM163" s="139"/>
      <c r="DN163" s="139"/>
      <c r="DO163" s="139"/>
      <c r="DP163" s="139"/>
      <c r="DQ163" s="139"/>
      <c r="DR163" s="139"/>
      <c r="DS163" s="139"/>
      <c r="DT163" s="139"/>
      <c r="DU163" s="139"/>
      <c r="DV163" s="139"/>
      <c r="DW163" s="139"/>
      <c r="DX163" s="139"/>
      <c r="DY163" s="139"/>
      <c r="DZ163" s="139"/>
    </row>
    <row r="164" spans="1:130" s="153" customFormat="1" outlineLevel="1" x14ac:dyDescent="0.45">
      <c r="A164" s="139"/>
      <c r="B164" s="17" t="s">
        <v>138</v>
      </c>
      <c r="C164" s="155">
        <f t="shared" si="48"/>
        <v>0</v>
      </c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  <c r="BI164" s="139"/>
      <c r="BJ164" s="139"/>
      <c r="BK164" s="139"/>
      <c r="BL164" s="139"/>
      <c r="BM164" s="139"/>
      <c r="BN164" s="139"/>
      <c r="BO164" s="139"/>
      <c r="BP164" s="139"/>
      <c r="BQ164" s="139"/>
      <c r="BR164" s="139"/>
      <c r="BS164" s="139"/>
      <c r="BT164" s="139"/>
      <c r="BU164" s="139"/>
      <c r="BV164" s="139"/>
      <c r="BW164" s="139"/>
      <c r="BX164" s="139"/>
      <c r="BY164" s="139"/>
      <c r="BZ164" s="139"/>
      <c r="CA164" s="139"/>
      <c r="CB164" s="139"/>
      <c r="CC164" s="139"/>
      <c r="CD164" s="139"/>
      <c r="CE164" s="139"/>
      <c r="CF164" s="139"/>
      <c r="CG164" s="139"/>
      <c r="CH164" s="139"/>
      <c r="CI164" s="139"/>
      <c r="CJ164" s="139"/>
      <c r="CK164" s="139"/>
      <c r="CL164" s="139"/>
      <c r="CM164" s="139"/>
      <c r="CN164" s="139"/>
      <c r="CO164" s="139"/>
      <c r="CP164" s="139"/>
      <c r="CQ164" s="139"/>
      <c r="CR164" s="139"/>
      <c r="CS164" s="139"/>
      <c r="CT164" s="139"/>
      <c r="CU164" s="139"/>
      <c r="CV164" s="139"/>
      <c r="CW164" s="139"/>
      <c r="CX164" s="139"/>
      <c r="CY164" s="139"/>
      <c r="CZ164" s="139"/>
      <c r="DA164" s="139"/>
      <c r="DB164" s="139"/>
      <c r="DC164" s="139"/>
      <c r="DD164" s="139"/>
      <c r="DE164" s="139"/>
      <c r="DF164" s="139"/>
      <c r="DG164" s="139"/>
      <c r="DH164" s="139"/>
      <c r="DI164" s="139"/>
      <c r="DJ164" s="139"/>
      <c r="DK164" s="139"/>
      <c r="DL164" s="139"/>
      <c r="DM164" s="139"/>
      <c r="DN164" s="139"/>
      <c r="DO164" s="139"/>
      <c r="DP164" s="139"/>
      <c r="DQ164" s="139"/>
      <c r="DR164" s="139"/>
      <c r="DS164" s="139"/>
      <c r="DT164" s="139"/>
      <c r="DU164" s="139"/>
      <c r="DV164" s="139"/>
      <c r="DW164" s="139"/>
      <c r="DX164" s="139"/>
      <c r="DY164" s="139"/>
      <c r="DZ164" s="139"/>
    </row>
    <row r="165" spans="1:130" s="153" customFormat="1" outlineLevel="1" x14ac:dyDescent="0.45">
      <c r="A165" s="139"/>
      <c r="B165" s="17" t="s">
        <v>146</v>
      </c>
      <c r="C165" s="155">
        <f t="shared" si="48"/>
        <v>0</v>
      </c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  <c r="BI165" s="139"/>
      <c r="BJ165" s="139"/>
      <c r="BK165" s="139"/>
      <c r="BL165" s="139"/>
      <c r="BM165" s="139"/>
      <c r="BN165" s="139"/>
      <c r="BO165" s="139"/>
      <c r="BP165" s="139"/>
      <c r="BQ165" s="139"/>
      <c r="BR165" s="139"/>
      <c r="BS165" s="139"/>
      <c r="BT165" s="139"/>
      <c r="BU165" s="139"/>
      <c r="BV165" s="139"/>
      <c r="BW165" s="139"/>
      <c r="BX165" s="139"/>
      <c r="BY165" s="139"/>
      <c r="BZ165" s="139"/>
      <c r="CA165" s="139"/>
      <c r="CB165" s="139"/>
      <c r="CC165" s="139"/>
      <c r="CD165" s="139"/>
      <c r="CE165" s="139"/>
      <c r="CF165" s="139"/>
      <c r="CG165" s="139"/>
      <c r="CH165" s="139"/>
      <c r="CI165" s="139"/>
      <c r="CJ165" s="139"/>
      <c r="CK165" s="139"/>
      <c r="CL165" s="139"/>
      <c r="CM165" s="139"/>
      <c r="CN165" s="139"/>
      <c r="CO165" s="139"/>
      <c r="CP165" s="139"/>
      <c r="CQ165" s="139"/>
      <c r="CR165" s="139"/>
      <c r="CS165" s="139"/>
      <c r="CT165" s="139"/>
      <c r="CU165" s="139"/>
      <c r="CV165" s="139"/>
      <c r="CW165" s="139"/>
      <c r="CX165" s="139"/>
      <c r="CY165" s="139"/>
      <c r="CZ165" s="139"/>
      <c r="DA165" s="139"/>
      <c r="DB165" s="139"/>
      <c r="DC165" s="139"/>
      <c r="DD165" s="139"/>
      <c r="DE165" s="139"/>
      <c r="DF165" s="139"/>
      <c r="DG165" s="139"/>
      <c r="DH165" s="139"/>
      <c r="DI165" s="139"/>
      <c r="DJ165" s="139"/>
      <c r="DK165" s="139"/>
      <c r="DL165" s="139"/>
      <c r="DM165" s="139"/>
      <c r="DN165" s="139"/>
      <c r="DO165" s="139"/>
      <c r="DP165" s="139"/>
      <c r="DQ165" s="139"/>
      <c r="DR165" s="139"/>
      <c r="DS165" s="139"/>
      <c r="DT165" s="139"/>
      <c r="DU165" s="139"/>
      <c r="DV165" s="139"/>
      <c r="DW165" s="139"/>
      <c r="DX165" s="139"/>
      <c r="DY165" s="139"/>
      <c r="DZ165" s="139"/>
    </row>
    <row r="166" spans="1:130" s="153" customFormat="1" outlineLevel="1" x14ac:dyDescent="0.45">
      <c r="A166" s="139"/>
      <c r="B166" s="17" t="s">
        <v>139</v>
      </c>
      <c r="C166" s="155">
        <f t="shared" si="48"/>
        <v>2570.4</v>
      </c>
      <c r="D166" s="230">
        <f>IF('Сравнение налоговой нагрузки'!D$5&lt;='Портрет типового резидента'!$E$10,0,'Портрет типового резидента'!$E$41)</f>
        <v>0</v>
      </c>
      <c r="E166" s="230">
        <f>IF('Сравнение налоговой нагрузки'!E$5&lt;='Портрет типового резидента'!$E$10,0,'Портрет типового резидента'!$E$41)</f>
        <v>0</v>
      </c>
      <c r="F166" s="230">
        <f>IF('Сравнение налоговой нагрузки'!F$5&lt;='Портрет типового резидента'!$E$10,0,'Портрет типового резидента'!$E$41)</f>
        <v>142.80000000000001</v>
      </c>
      <c r="G166" s="230">
        <f>IF('Сравнение налоговой нагрузки'!G$5&lt;='Портрет типового резидента'!$E$10,0,'Портрет типового резидента'!$E$41)</f>
        <v>142.80000000000001</v>
      </c>
      <c r="H166" s="230">
        <f>IF('Сравнение налоговой нагрузки'!H$5&lt;='Портрет типового резидента'!$E$10,0,'Портрет типового резидента'!$E$41)</f>
        <v>142.80000000000001</v>
      </c>
      <c r="I166" s="230">
        <f>IF('Сравнение налоговой нагрузки'!I$5&lt;='Портрет типового резидента'!$E$10,0,'Портрет типового резидента'!$E$41)</f>
        <v>142.80000000000001</v>
      </c>
      <c r="J166" s="230">
        <f>IF('Сравнение налоговой нагрузки'!J$5&lt;='Портрет типового резидента'!$E$10,0,'Портрет типового резидента'!$E$41)</f>
        <v>142.80000000000001</v>
      </c>
      <c r="K166" s="230">
        <f>IF('Сравнение налоговой нагрузки'!K$5&lt;='Портрет типового резидента'!$E$10,0,'Портрет типового резидента'!$E$41)</f>
        <v>142.80000000000001</v>
      </c>
      <c r="L166" s="230">
        <f>IF('Сравнение налоговой нагрузки'!L$5&lt;='Портрет типового резидента'!$E$10,0,'Портрет типового резидента'!$E$41)</f>
        <v>142.80000000000001</v>
      </c>
      <c r="M166" s="230">
        <f>IF('Сравнение налоговой нагрузки'!M$5&lt;='Портрет типового резидента'!$E$10,0,'Портрет типового резидента'!$E$41)</f>
        <v>142.80000000000001</v>
      </c>
      <c r="N166" s="230">
        <f>IF('Сравнение налоговой нагрузки'!N$5&lt;='Портрет типового резидента'!$E$10,0,'Портрет типового резидента'!$E$41)</f>
        <v>142.80000000000001</v>
      </c>
      <c r="O166" s="230">
        <f>IF('Сравнение налоговой нагрузки'!O$5&lt;='Портрет типового резидента'!$E$10,0,'Портрет типового резидента'!$E$41)</f>
        <v>142.80000000000001</v>
      </c>
      <c r="P166" s="230">
        <f>IF('Сравнение налоговой нагрузки'!P$5&lt;='Портрет типового резидента'!$E$10,0,'Портрет типового резидента'!$E$41)</f>
        <v>142.80000000000001</v>
      </c>
      <c r="Q166" s="230">
        <f>IF('Сравнение налоговой нагрузки'!Q$5&lt;='Портрет типового резидента'!$E$10,0,'Портрет типового резидента'!$E$41)</f>
        <v>142.80000000000001</v>
      </c>
      <c r="R166" s="230">
        <f>IF('Сравнение налоговой нагрузки'!R$5&lt;='Портрет типового резидента'!$E$10,0,'Портрет типового резидента'!$E$41)</f>
        <v>142.80000000000001</v>
      </c>
      <c r="S166" s="230">
        <f>IF('Сравнение налоговой нагрузки'!S$5&lt;='Портрет типового резидента'!$E$10,0,'Портрет типового резидента'!$E$41)</f>
        <v>142.80000000000001</v>
      </c>
      <c r="T166" s="230">
        <f>IF('Сравнение налоговой нагрузки'!T$5&lt;='Портрет типового резидента'!$E$10,0,'Портрет типового резидента'!$E$41)</f>
        <v>142.80000000000001</v>
      </c>
      <c r="U166" s="230">
        <f>IF('Сравнение налоговой нагрузки'!U$5&lt;='Портрет типового резидента'!$E$10,0,'Портрет типового резидента'!$E$41)</f>
        <v>142.80000000000001</v>
      </c>
      <c r="V166" s="230">
        <f>IF('Сравнение налоговой нагрузки'!V$5&lt;='Портрет типового резидента'!$E$10,0,'Портрет типового резидента'!$E$41)</f>
        <v>142.80000000000001</v>
      </c>
      <c r="W166" s="230">
        <f>IF('Сравнение налоговой нагрузки'!W$5&lt;='Портрет типового резидента'!$E$10,0,'Портрет типового резидента'!$E$41)</f>
        <v>142.80000000000001</v>
      </c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  <c r="BI166" s="139"/>
      <c r="BJ166" s="139"/>
      <c r="BK166" s="139"/>
      <c r="BL166" s="139"/>
      <c r="BM166" s="139"/>
      <c r="BN166" s="139"/>
      <c r="BO166" s="139"/>
      <c r="BP166" s="139"/>
      <c r="BQ166" s="139"/>
      <c r="BR166" s="139"/>
      <c r="BS166" s="139"/>
      <c r="BT166" s="139"/>
      <c r="BU166" s="139"/>
      <c r="BV166" s="139"/>
      <c r="BW166" s="139"/>
      <c r="BX166" s="139"/>
      <c r="BY166" s="139"/>
      <c r="BZ166" s="139"/>
      <c r="CA166" s="139"/>
      <c r="CB166" s="139"/>
      <c r="CC166" s="139"/>
      <c r="CD166" s="139"/>
      <c r="CE166" s="139"/>
      <c r="CF166" s="139"/>
      <c r="CG166" s="139"/>
      <c r="CH166" s="139"/>
      <c r="CI166" s="139"/>
      <c r="CJ166" s="139"/>
      <c r="CK166" s="139"/>
      <c r="CL166" s="139"/>
      <c r="CM166" s="139"/>
      <c r="CN166" s="139"/>
      <c r="CO166" s="139"/>
      <c r="CP166" s="139"/>
      <c r="CQ166" s="139"/>
      <c r="CR166" s="139"/>
      <c r="CS166" s="139"/>
      <c r="CT166" s="139"/>
      <c r="CU166" s="139"/>
      <c r="CV166" s="139"/>
      <c r="CW166" s="139"/>
      <c r="CX166" s="139"/>
      <c r="CY166" s="139"/>
      <c r="CZ166" s="139"/>
      <c r="DA166" s="139"/>
      <c r="DB166" s="139"/>
      <c r="DC166" s="139"/>
      <c r="DD166" s="139"/>
      <c r="DE166" s="139"/>
      <c r="DF166" s="139"/>
      <c r="DG166" s="139"/>
      <c r="DH166" s="139"/>
      <c r="DI166" s="139"/>
      <c r="DJ166" s="139"/>
      <c r="DK166" s="139"/>
      <c r="DL166" s="139"/>
      <c r="DM166" s="139"/>
      <c r="DN166" s="139"/>
      <c r="DO166" s="139"/>
      <c r="DP166" s="139"/>
      <c r="DQ166" s="139"/>
      <c r="DR166" s="139"/>
      <c r="DS166" s="139"/>
      <c r="DT166" s="139"/>
      <c r="DU166" s="139"/>
      <c r="DV166" s="139"/>
      <c r="DW166" s="139"/>
      <c r="DX166" s="139"/>
      <c r="DY166" s="139"/>
      <c r="DZ166" s="139"/>
    </row>
    <row r="167" spans="1:130" s="153" customFormat="1" outlineLevel="1" x14ac:dyDescent="0.45">
      <c r="A167" s="139"/>
      <c r="B167" s="17" t="s">
        <v>140</v>
      </c>
      <c r="C167" s="155">
        <f t="shared" si="48"/>
        <v>982.8000000000003</v>
      </c>
      <c r="D167" s="230">
        <f>IF('Сравнение налоговой нагрузки'!D$5&lt;='Портрет типового резидента'!$E$10,0,'Портрет типового резидента'!$E$38*Налогообложение!$E$20)</f>
        <v>0</v>
      </c>
      <c r="E167" s="230">
        <f>IF('Сравнение налоговой нагрузки'!E$5&lt;='Портрет типового резидента'!$E$10,0,'Портрет типового резидента'!$E$38*Налогообложение!$E$20)</f>
        <v>0</v>
      </c>
      <c r="F167" s="230">
        <f>IF('Сравнение налоговой нагрузки'!F$5&lt;='Портрет типового резидента'!$E$10,0,'Портрет типового резидента'!$E$38*Налогообложение!$E$20)</f>
        <v>54.6</v>
      </c>
      <c r="G167" s="230">
        <f>IF('Сравнение налоговой нагрузки'!G$5&lt;='Портрет типового резидента'!$E$10,0,'Портрет типового резидента'!$E$38*Налогообложение!$E$20)</f>
        <v>54.6</v>
      </c>
      <c r="H167" s="230">
        <f>IF('Сравнение налоговой нагрузки'!H$5&lt;='Портрет типового резидента'!$E$10,0,'Портрет типового резидента'!$E$38*Налогообложение!$E$20)</f>
        <v>54.6</v>
      </c>
      <c r="I167" s="230">
        <f>IF('Сравнение налоговой нагрузки'!I$5&lt;='Портрет типового резидента'!$E$10,0,'Портрет типового резидента'!$E$38*Налогообложение!$E$20)</f>
        <v>54.6</v>
      </c>
      <c r="J167" s="230">
        <f>IF('Сравнение налоговой нагрузки'!J$5&lt;='Портрет типового резидента'!$E$10,0,'Портрет типового резидента'!$E$38*Налогообложение!$E$20)</f>
        <v>54.6</v>
      </c>
      <c r="K167" s="230">
        <f>IF('Сравнение налоговой нагрузки'!K$5&lt;='Портрет типового резидента'!$E$10,0,'Портрет типового резидента'!$E$38*Налогообложение!$E$20)</f>
        <v>54.6</v>
      </c>
      <c r="L167" s="230">
        <f>IF('Сравнение налоговой нагрузки'!L$5&lt;='Портрет типового резидента'!$E$10,0,'Портрет типового резидента'!$E$38*Налогообложение!$E$20)</f>
        <v>54.6</v>
      </c>
      <c r="M167" s="230">
        <f>IF('Сравнение налоговой нагрузки'!M$5&lt;='Портрет типового резидента'!$E$10,0,'Портрет типового резидента'!$E$38*Налогообложение!$E$20)</f>
        <v>54.6</v>
      </c>
      <c r="N167" s="230">
        <f>IF('Сравнение налоговой нагрузки'!N$5&lt;='Портрет типового резидента'!$E$10,0,'Портрет типового резидента'!$E$38*Налогообложение!$E$20)</f>
        <v>54.6</v>
      </c>
      <c r="O167" s="230">
        <f>IF('Сравнение налоговой нагрузки'!O$5&lt;='Портрет типового резидента'!$E$10,0,'Портрет типового резидента'!$E$38*Налогообложение!$E$20)</f>
        <v>54.6</v>
      </c>
      <c r="P167" s="230">
        <f>IF('Сравнение налоговой нагрузки'!P$5&lt;='Портрет типового резидента'!$E$10,0,'Портрет типового резидента'!$E$38*Налогообложение!$E$20)</f>
        <v>54.6</v>
      </c>
      <c r="Q167" s="230">
        <f>IF('Сравнение налоговой нагрузки'!Q$5&lt;='Портрет типового резидента'!$E$10,0,'Портрет типового резидента'!$E$38*Налогообложение!$E$20)</f>
        <v>54.6</v>
      </c>
      <c r="R167" s="230">
        <f>IF('Сравнение налоговой нагрузки'!R$5&lt;='Портрет типового резидента'!$E$10,0,'Портрет типового резидента'!$E$38*Налогообложение!$E$20)</f>
        <v>54.6</v>
      </c>
      <c r="S167" s="230">
        <f>IF('Сравнение налоговой нагрузки'!S$5&lt;='Портрет типового резидента'!$E$10,0,'Портрет типового резидента'!$E$38*Налогообложение!$E$20)</f>
        <v>54.6</v>
      </c>
      <c r="T167" s="230">
        <f>IF('Сравнение налоговой нагрузки'!T$5&lt;='Портрет типового резидента'!$E$10,0,'Портрет типового резидента'!$E$38*Налогообложение!$E$20)</f>
        <v>54.6</v>
      </c>
      <c r="U167" s="230">
        <f>IF('Сравнение налоговой нагрузки'!U$5&lt;='Портрет типового резидента'!$E$10,0,'Портрет типового резидента'!$E$38*Налогообложение!$E$20)</f>
        <v>54.6</v>
      </c>
      <c r="V167" s="230">
        <f>IF('Сравнение налоговой нагрузки'!V$5&lt;='Портрет типового резидента'!$E$10,0,'Портрет типового резидента'!$E$38*Налогообложение!$E$20)</f>
        <v>54.6</v>
      </c>
      <c r="W167" s="230">
        <f>IF('Сравнение налоговой нагрузки'!W$5&lt;='Портрет типового резидента'!$E$10,0,'Портрет типового резидента'!$E$38*Налогообложение!$E$20)</f>
        <v>54.6</v>
      </c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  <c r="BI167" s="139"/>
      <c r="BJ167" s="139"/>
      <c r="BK167" s="139"/>
      <c r="BL167" s="139"/>
      <c r="BM167" s="139"/>
      <c r="BN167" s="139"/>
      <c r="BO167" s="139"/>
      <c r="BP167" s="139"/>
      <c r="BQ167" s="139"/>
      <c r="BR167" s="139"/>
      <c r="BS167" s="139"/>
      <c r="BT167" s="139"/>
      <c r="BU167" s="139"/>
      <c r="BV167" s="139"/>
      <c r="BW167" s="139"/>
      <c r="BX167" s="139"/>
      <c r="BY167" s="139"/>
      <c r="BZ167" s="139"/>
      <c r="CA167" s="139"/>
      <c r="CB167" s="139"/>
      <c r="CC167" s="139"/>
      <c r="CD167" s="139"/>
      <c r="CE167" s="139"/>
      <c r="CF167" s="139"/>
      <c r="CG167" s="139"/>
      <c r="CH167" s="139"/>
      <c r="CI167" s="139"/>
      <c r="CJ167" s="139"/>
      <c r="CK167" s="139"/>
      <c r="CL167" s="139"/>
      <c r="CM167" s="139"/>
      <c r="CN167" s="139"/>
      <c r="CO167" s="139"/>
      <c r="CP167" s="139"/>
      <c r="CQ167" s="139"/>
      <c r="CR167" s="139"/>
      <c r="CS167" s="139"/>
      <c r="CT167" s="139"/>
      <c r="CU167" s="139"/>
      <c r="CV167" s="139"/>
      <c r="CW167" s="139"/>
      <c r="CX167" s="139"/>
      <c r="CY167" s="139"/>
      <c r="CZ167" s="139"/>
      <c r="DA167" s="139"/>
      <c r="DB167" s="139"/>
      <c r="DC167" s="139"/>
      <c r="DD167" s="139"/>
      <c r="DE167" s="139"/>
      <c r="DF167" s="139"/>
      <c r="DG167" s="139"/>
      <c r="DH167" s="139"/>
      <c r="DI167" s="139"/>
      <c r="DJ167" s="139"/>
      <c r="DK167" s="139"/>
      <c r="DL167" s="139"/>
      <c r="DM167" s="139"/>
      <c r="DN167" s="139"/>
      <c r="DO167" s="139"/>
      <c r="DP167" s="139"/>
      <c r="DQ167" s="139"/>
      <c r="DR167" s="139"/>
      <c r="DS167" s="139"/>
      <c r="DT167" s="139"/>
      <c r="DU167" s="139"/>
      <c r="DV167" s="139"/>
      <c r="DW167" s="139"/>
      <c r="DX167" s="139"/>
      <c r="DY167" s="139"/>
      <c r="DZ167" s="139"/>
    </row>
    <row r="168" spans="1:130" s="153" customFormat="1" outlineLevel="1" x14ac:dyDescent="0.45">
      <c r="A168" s="139"/>
      <c r="B168" s="17" t="s">
        <v>147</v>
      </c>
      <c r="C168" s="155">
        <f t="shared" si="48"/>
        <v>1800</v>
      </c>
      <c r="D168" s="162">
        <f>D169+D170</f>
        <v>0</v>
      </c>
      <c r="E168" s="162">
        <f t="shared" ref="E168:W168" si="50">E169+E170</f>
        <v>0</v>
      </c>
      <c r="F168" s="162">
        <f t="shared" si="50"/>
        <v>100</v>
      </c>
      <c r="G168" s="162">
        <f t="shared" si="50"/>
        <v>100</v>
      </c>
      <c r="H168" s="162">
        <f t="shared" si="50"/>
        <v>100</v>
      </c>
      <c r="I168" s="162">
        <f t="shared" si="50"/>
        <v>100</v>
      </c>
      <c r="J168" s="162">
        <f t="shared" si="50"/>
        <v>100</v>
      </c>
      <c r="K168" s="162">
        <f t="shared" si="50"/>
        <v>100</v>
      </c>
      <c r="L168" s="162">
        <f t="shared" si="50"/>
        <v>100</v>
      </c>
      <c r="M168" s="162">
        <f t="shared" si="50"/>
        <v>100</v>
      </c>
      <c r="N168" s="162">
        <f t="shared" si="50"/>
        <v>100</v>
      </c>
      <c r="O168" s="162">
        <f t="shared" si="50"/>
        <v>100</v>
      </c>
      <c r="P168" s="162">
        <f t="shared" si="50"/>
        <v>100</v>
      </c>
      <c r="Q168" s="162">
        <f t="shared" si="50"/>
        <v>100</v>
      </c>
      <c r="R168" s="162">
        <f t="shared" si="50"/>
        <v>100</v>
      </c>
      <c r="S168" s="162">
        <f t="shared" si="50"/>
        <v>100</v>
      </c>
      <c r="T168" s="162">
        <f t="shared" si="50"/>
        <v>100</v>
      </c>
      <c r="U168" s="162">
        <f t="shared" si="50"/>
        <v>100</v>
      </c>
      <c r="V168" s="162">
        <f t="shared" si="50"/>
        <v>100</v>
      </c>
      <c r="W168" s="162">
        <f t="shared" si="50"/>
        <v>100</v>
      </c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  <c r="BI168" s="139"/>
      <c r="BJ168" s="139"/>
      <c r="BK168" s="139"/>
      <c r="BL168" s="139"/>
      <c r="BM168" s="139"/>
      <c r="BN168" s="139"/>
      <c r="BO168" s="139"/>
      <c r="BP168" s="139"/>
      <c r="BQ168" s="139"/>
      <c r="BR168" s="139"/>
      <c r="BS168" s="139"/>
      <c r="BT168" s="139"/>
      <c r="BU168" s="139"/>
      <c r="BV168" s="139"/>
      <c r="BW168" s="139"/>
      <c r="BX168" s="139"/>
      <c r="BY168" s="139"/>
      <c r="BZ168" s="139"/>
      <c r="CA168" s="139"/>
      <c r="CB168" s="139"/>
      <c r="CC168" s="139"/>
      <c r="CD168" s="139"/>
      <c r="CE168" s="139"/>
      <c r="CF168" s="139"/>
      <c r="CG168" s="139"/>
      <c r="CH168" s="139"/>
      <c r="CI168" s="139"/>
      <c r="CJ168" s="139"/>
      <c r="CK168" s="139"/>
      <c r="CL168" s="139"/>
      <c r="CM168" s="139"/>
      <c r="CN168" s="139"/>
      <c r="CO168" s="139"/>
      <c r="CP168" s="139"/>
      <c r="CQ168" s="139"/>
      <c r="CR168" s="139"/>
      <c r="CS168" s="139"/>
      <c r="CT168" s="139"/>
      <c r="CU168" s="139"/>
      <c r="CV168" s="139"/>
      <c r="CW168" s="139"/>
      <c r="CX168" s="139"/>
      <c r="CY168" s="139"/>
      <c r="CZ168" s="139"/>
      <c r="DA168" s="139"/>
      <c r="DB168" s="139"/>
      <c r="DC168" s="139"/>
      <c r="DD168" s="139"/>
      <c r="DE168" s="139"/>
      <c r="DF168" s="139"/>
      <c r="DG168" s="139"/>
      <c r="DH168" s="139"/>
      <c r="DI168" s="139"/>
      <c r="DJ168" s="139"/>
      <c r="DK168" s="139"/>
      <c r="DL168" s="139"/>
      <c r="DM168" s="139"/>
      <c r="DN168" s="139"/>
      <c r="DO168" s="139"/>
      <c r="DP168" s="139"/>
      <c r="DQ168" s="139"/>
      <c r="DR168" s="139"/>
      <c r="DS168" s="139"/>
      <c r="DT168" s="139"/>
      <c r="DU168" s="139"/>
      <c r="DV168" s="139"/>
      <c r="DW168" s="139"/>
      <c r="DX168" s="139"/>
      <c r="DY168" s="139"/>
      <c r="DZ168" s="139"/>
    </row>
    <row r="169" spans="1:130" s="132" customFormat="1" outlineLevel="1" x14ac:dyDescent="0.45">
      <c r="A169" s="133"/>
      <c r="B169" s="83" t="s">
        <v>143</v>
      </c>
      <c r="C169" s="156">
        <f t="shared" si="48"/>
        <v>1800</v>
      </c>
      <c r="D169" s="227">
        <f>IF('Сравнение налоговой нагрузки'!D$5&lt;='Портрет типового резидента'!$E$10,0,'Портрет типового резидента'!$E$50)</f>
        <v>0</v>
      </c>
      <c r="E169" s="227">
        <f>IF('Сравнение налоговой нагрузки'!E$5&lt;='Портрет типового резидента'!$E$10,0,'Портрет типового резидента'!$E$50)</f>
        <v>0</v>
      </c>
      <c r="F169" s="227">
        <f>IF('Сравнение налоговой нагрузки'!F$5&lt;='Портрет типового резидента'!$E$10,0,'Портрет типового резидента'!$E$50)</f>
        <v>100</v>
      </c>
      <c r="G169" s="227">
        <f>IF('Сравнение налоговой нагрузки'!G$5&lt;='Портрет типового резидента'!$E$10,0,'Портрет типового резидента'!$E$50)</f>
        <v>100</v>
      </c>
      <c r="H169" s="227">
        <f>IF('Сравнение налоговой нагрузки'!H$5&lt;='Портрет типового резидента'!$E$10,0,'Портрет типового резидента'!$E$50)</f>
        <v>100</v>
      </c>
      <c r="I169" s="227">
        <f>IF('Сравнение налоговой нагрузки'!I$5&lt;='Портрет типового резидента'!$E$10,0,'Портрет типового резидента'!$E$50)</f>
        <v>100</v>
      </c>
      <c r="J169" s="227">
        <f>IF('Сравнение налоговой нагрузки'!J$5&lt;='Портрет типового резидента'!$E$10,0,'Портрет типового резидента'!$E$50)</f>
        <v>100</v>
      </c>
      <c r="K169" s="227">
        <f>IF('Сравнение налоговой нагрузки'!K$5&lt;='Портрет типового резидента'!$E$10,0,'Портрет типового резидента'!$E$50)</f>
        <v>100</v>
      </c>
      <c r="L169" s="227">
        <f>IF('Сравнение налоговой нагрузки'!L$5&lt;='Портрет типового резидента'!$E$10,0,'Портрет типового резидента'!$E$50)</f>
        <v>100</v>
      </c>
      <c r="M169" s="227">
        <f>IF('Сравнение налоговой нагрузки'!M$5&lt;='Портрет типового резидента'!$E$10,0,'Портрет типового резидента'!$E$50)</f>
        <v>100</v>
      </c>
      <c r="N169" s="227">
        <f>IF('Сравнение налоговой нагрузки'!N$5&lt;='Портрет типового резидента'!$E$10,0,'Портрет типового резидента'!$E$50)</f>
        <v>100</v>
      </c>
      <c r="O169" s="227">
        <f>IF('Сравнение налоговой нагрузки'!O$5&lt;='Портрет типового резидента'!$E$10,0,'Портрет типового резидента'!$E$50)</f>
        <v>100</v>
      </c>
      <c r="P169" s="227">
        <f>IF('Сравнение налоговой нагрузки'!P$5&lt;='Портрет типового резидента'!$E$10,0,'Портрет типового резидента'!$E$50)</f>
        <v>100</v>
      </c>
      <c r="Q169" s="227">
        <f>IF('Сравнение налоговой нагрузки'!Q$5&lt;='Портрет типового резидента'!$E$10,0,'Портрет типового резидента'!$E$50)</f>
        <v>100</v>
      </c>
      <c r="R169" s="227">
        <f>IF('Сравнение налоговой нагрузки'!R$5&lt;='Портрет типового резидента'!$E$10,0,'Портрет типового резидента'!$E$50)</f>
        <v>100</v>
      </c>
      <c r="S169" s="227">
        <f>IF('Сравнение налоговой нагрузки'!S$5&lt;='Портрет типового резидента'!$E$10,0,'Портрет типового резидента'!$E$50)</f>
        <v>100</v>
      </c>
      <c r="T169" s="227">
        <f>IF('Сравнение налоговой нагрузки'!T$5&lt;='Портрет типового резидента'!$E$10,0,'Портрет типового резидента'!$E$50)</f>
        <v>100</v>
      </c>
      <c r="U169" s="227">
        <f>IF('Сравнение налоговой нагрузки'!U$5&lt;='Портрет типового резидента'!$E$10,0,'Портрет типового резидента'!$E$50)</f>
        <v>100</v>
      </c>
      <c r="V169" s="227">
        <f>IF('Сравнение налоговой нагрузки'!V$5&lt;='Портрет типового резидента'!$E$10,0,'Портрет типового резидента'!$E$50)</f>
        <v>100</v>
      </c>
      <c r="W169" s="227">
        <f>IF('Сравнение налоговой нагрузки'!W$5&lt;='Портрет типового резидента'!$E$10,0,'Портрет типового резидента'!$E$50)</f>
        <v>100</v>
      </c>
      <c r="X169" s="133"/>
      <c r="Y169" s="133"/>
      <c r="Z169" s="133"/>
      <c r="AA169" s="133"/>
      <c r="AB169" s="133"/>
      <c r="AC169" s="133"/>
      <c r="AD169" s="133"/>
      <c r="AE169" s="133"/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33"/>
      <c r="AU169" s="133"/>
      <c r="AV169" s="133"/>
      <c r="AW169" s="133"/>
      <c r="AX169" s="133"/>
      <c r="AY169" s="133"/>
      <c r="AZ169" s="133"/>
      <c r="BA169" s="133"/>
      <c r="BB169" s="133"/>
      <c r="BC169" s="133"/>
      <c r="BD169" s="133"/>
      <c r="BE169" s="133"/>
      <c r="BF169" s="133"/>
      <c r="BG169" s="133"/>
      <c r="BH169" s="133"/>
      <c r="BI169" s="133"/>
      <c r="BJ169" s="133"/>
      <c r="BK169" s="133"/>
      <c r="BL169" s="133"/>
      <c r="BM169" s="133"/>
      <c r="BN169" s="133"/>
      <c r="BO169" s="133"/>
      <c r="BP169" s="133"/>
      <c r="BQ169" s="133"/>
      <c r="BR169" s="133"/>
      <c r="BS169" s="133"/>
      <c r="BT169" s="133"/>
      <c r="BU169" s="133"/>
      <c r="BV169" s="133"/>
      <c r="BW169" s="133"/>
      <c r="BX169" s="133"/>
      <c r="BY169" s="133"/>
      <c r="BZ169" s="133"/>
      <c r="CA169" s="133"/>
      <c r="CB169" s="133"/>
      <c r="CC169" s="133"/>
      <c r="CD169" s="133"/>
      <c r="CE169" s="133"/>
      <c r="CF169" s="133"/>
      <c r="CG169" s="133"/>
      <c r="CH169" s="133"/>
      <c r="CI169" s="133"/>
      <c r="CJ169" s="133"/>
      <c r="CK169" s="133"/>
      <c r="CL169" s="133"/>
      <c r="CM169" s="133"/>
      <c r="CN169" s="133"/>
      <c r="CO169" s="133"/>
      <c r="CP169" s="133"/>
      <c r="CQ169" s="133"/>
      <c r="CR169" s="133"/>
      <c r="CS169" s="133"/>
      <c r="CT169" s="133"/>
      <c r="CU169" s="133"/>
      <c r="CV169" s="133"/>
      <c r="CW169" s="133"/>
      <c r="CX169" s="133"/>
      <c r="CY169" s="133"/>
      <c r="CZ169" s="133"/>
      <c r="DA169" s="133"/>
      <c r="DB169" s="133"/>
      <c r="DC169" s="133"/>
      <c r="DD169" s="133"/>
      <c r="DE169" s="133"/>
      <c r="DF169" s="133"/>
      <c r="DG169" s="133"/>
      <c r="DH169" s="133"/>
      <c r="DI169" s="133"/>
      <c r="DJ169" s="133"/>
      <c r="DK169" s="133"/>
      <c r="DL169" s="133"/>
      <c r="DM169" s="133"/>
      <c r="DN169" s="133"/>
      <c r="DO169" s="133"/>
      <c r="DP169" s="133"/>
      <c r="DQ169" s="133"/>
      <c r="DR169" s="133"/>
      <c r="DS169" s="133"/>
      <c r="DT169" s="133"/>
      <c r="DU169" s="133"/>
      <c r="DV169" s="133"/>
      <c r="DW169" s="133"/>
      <c r="DX169" s="133"/>
      <c r="DY169" s="133"/>
      <c r="DZ169" s="133"/>
    </row>
    <row r="170" spans="1:130" s="132" customFormat="1" outlineLevel="1" x14ac:dyDescent="0.45">
      <c r="A170" s="133"/>
      <c r="B170" s="159" t="s">
        <v>144</v>
      </c>
      <c r="C170" s="157">
        <f t="shared" si="48"/>
        <v>0</v>
      </c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133"/>
      <c r="Y170" s="133"/>
      <c r="Z170" s="133"/>
      <c r="AA170" s="133"/>
      <c r="AB170" s="133"/>
      <c r="AC170" s="133"/>
      <c r="AD170" s="133"/>
      <c r="AE170" s="133"/>
      <c r="AF170" s="133"/>
      <c r="AG170" s="133"/>
      <c r="AH170" s="133"/>
      <c r="AI170" s="133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33"/>
      <c r="AT170" s="133"/>
      <c r="AU170" s="133"/>
      <c r="AV170" s="133"/>
      <c r="AW170" s="133"/>
      <c r="AX170" s="133"/>
      <c r="AY170" s="133"/>
      <c r="AZ170" s="133"/>
      <c r="BA170" s="133"/>
      <c r="BB170" s="133"/>
      <c r="BC170" s="133"/>
      <c r="BD170" s="133"/>
      <c r="BE170" s="133"/>
      <c r="BF170" s="133"/>
      <c r="BG170" s="133"/>
      <c r="BH170" s="133"/>
      <c r="BI170" s="133"/>
      <c r="BJ170" s="133"/>
      <c r="BK170" s="133"/>
      <c r="BL170" s="133"/>
      <c r="BM170" s="133"/>
      <c r="BN170" s="133"/>
      <c r="BO170" s="133"/>
      <c r="BP170" s="133"/>
      <c r="BQ170" s="133"/>
      <c r="BR170" s="133"/>
      <c r="BS170" s="133"/>
      <c r="BT170" s="133"/>
      <c r="BU170" s="133"/>
      <c r="BV170" s="133"/>
      <c r="BW170" s="133"/>
      <c r="BX170" s="133"/>
      <c r="BY170" s="133"/>
      <c r="BZ170" s="133"/>
      <c r="CA170" s="133"/>
      <c r="CB170" s="133"/>
      <c r="CC170" s="133"/>
      <c r="CD170" s="133"/>
      <c r="CE170" s="133"/>
      <c r="CF170" s="133"/>
      <c r="CG170" s="133"/>
      <c r="CH170" s="133"/>
      <c r="CI170" s="133"/>
      <c r="CJ170" s="133"/>
      <c r="CK170" s="133"/>
      <c r="CL170" s="133"/>
      <c r="CM170" s="133"/>
      <c r="CN170" s="133"/>
      <c r="CO170" s="133"/>
      <c r="CP170" s="133"/>
      <c r="CQ170" s="133"/>
      <c r="CR170" s="133"/>
      <c r="CS170" s="133"/>
      <c r="CT170" s="133"/>
      <c r="CU170" s="133"/>
      <c r="CV170" s="133"/>
      <c r="CW170" s="133"/>
      <c r="CX170" s="133"/>
      <c r="CY170" s="133"/>
      <c r="CZ170" s="133"/>
      <c r="DA170" s="133"/>
      <c r="DB170" s="133"/>
      <c r="DC170" s="133"/>
      <c r="DD170" s="133"/>
      <c r="DE170" s="133"/>
      <c r="DF170" s="133"/>
      <c r="DG170" s="133"/>
      <c r="DH170" s="133"/>
      <c r="DI170" s="133"/>
      <c r="DJ170" s="133"/>
      <c r="DK170" s="133"/>
      <c r="DL170" s="133"/>
      <c r="DM170" s="133"/>
      <c r="DN170" s="133"/>
      <c r="DO170" s="133"/>
      <c r="DP170" s="133"/>
      <c r="DQ170" s="133"/>
      <c r="DR170" s="133"/>
      <c r="DS170" s="133"/>
      <c r="DT170" s="133"/>
      <c r="DU170" s="133"/>
      <c r="DV170" s="133"/>
      <c r="DW170" s="133"/>
      <c r="DX170" s="133"/>
      <c r="DY170" s="133"/>
      <c r="DZ170" s="133"/>
    </row>
    <row r="171" spans="1:130" s="133" customFormat="1" x14ac:dyDescent="0.45">
      <c r="C171" s="134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</row>
    <row r="172" spans="1:130" s="1" customFormat="1" x14ac:dyDescent="0.45"/>
    <row r="173" spans="1:130" s="1" customFormat="1" x14ac:dyDescent="0.45"/>
    <row r="174" spans="1:130" s="1" customFormat="1" x14ac:dyDescent="0.45"/>
    <row r="175" spans="1:130" s="1" customFormat="1" x14ac:dyDescent="0.45"/>
    <row r="176" spans="1:130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  <row r="368" s="1" customFormat="1" x14ac:dyDescent="0.45"/>
    <row r="369" s="1" customFormat="1" x14ac:dyDescent="0.45"/>
    <row r="370" s="1" customFormat="1" x14ac:dyDescent="0.45"/>
    <row r="371" s="1" customFormat="1" x14ac:dyDescent="0.45"/>
    <row r="372" s="1" customFormat="1" x14ac:dyDescent="0.45"/>
    <row r="373" s="1" customFormat="1" x14ac:dyDescent="0.45"/>
    <row r="374" s="1" customFormat="1" x14ac:dyDescent="0.45"/>
    <row r="375" s="1" customFormat="1" x14ac:dyDescent="0.45"/>
    <row r="376" s="1" customFormat="1" x14ac:dyDescent="0.45"/>
    <row r="377" s="1" customFormat="1" x14ac:dyDescent="0.45"/>
    <row r="378" s="1" customFormat="1" x14ac:dyDescent="0.45"/>
    <row r="379" s="1" customFormat="1" x14ac:dyDescent="0.45"/>
    <row r="380" s="1" customFormat="1" x14ac:dyDescent="0.45"/>
    <row r="381" s="1" customFormat="1" x14ac:dyDescent="0.45"/>
    <row r="382" s="1" customFormat="1" x14ac:dyDescent="0.45"/>
    <row r="383" s="1" customFormat="1" x14ac:dyDescent="0.45"/>
    <row r="384" s="1" customFormat="1" x14ac:dyDescent="0.45"/>
    <row r="385" s="1" customFormat="1" x14ac:dyDescent="0.45"/>
    <row r="386" s="1" customFormat="1" x14ac:dyDescent="0.45"/>
    <row r="387" s="1" customFormat="1" x14ac:dyDescent="0.45"/>
    <row r="388" s="1" customFormat="1" x14ac:dyDescent="0.45"/>
    <row r="389" s="1" customFormat="1" x14ac:dyDescent="0.45"/>
    <row r="390" s="1" customFormat="1" x14ac:dyDescent="0.45"/>
    <row r="391" s="1" customFormat="1" x14ac:dyDescent="0.45"/>
    <row r="392" s="1" customFormat="1" x14ac:dyDescent="0.45"/>
    <row r="393" s="1" customFormat="1" x14ac:dyDescent="0.45"/>
    <row r="394" s="1" customFormat="1" x14ac:dyDescent="0.45"/>
    <row r="395" s="1" customFormat="1" x14ac:dyDescent="0.45"/>
    <row r="396" s="1" customFormat="1" x14ac:dyDescent="0.45"/>
    <row r="397" s="1" customFormat="1" x14ac:dyDescent="0.45"/>
    <row r="398" s="1" customFormat="1" x14ac:dyDescent="0.45"/>
    <row r="399" s="1" customFormat="1" x14ac:dyDescent="0.45"/>
    <row r="400" s="1" customFormat="1" x14ac:dyDescent="0.45"/>
    <row r="401" s="1" customFormat="1" x14ac:dyDescent="0.45"/>
    <row r="402" s="1" customFormat="1" x14ac:dyDescent="0.45"/>
    <row r="403" s="1" customFormat="1" x14ac:dyDescent="0.45"/>
    <row r="404" s="1" customFormat="1" x14ac:dyDescent="0.45"/>
    <row r="405" s="1" customFormat="1" x14ac:dyDescent="0.45"/>
    <row r="406" s="1" customFormat="1" x14ac:dyDescent="0.45"/>
    <row r="407" s="1" customFormat="1" x14ac:dyDescent="0.45"/>
    <row r="408" s="1" customFormat="1" x14ac:dyDescent="0.45"/>
    <row r="409" s="1" customFormat="1" x14ac:dyDescent="0.45"/>
    <row r="410" s="1" customFormat="1" x14ac:dyDescent="0.45"/>
    <row r="411" s="1" customFormat="1" x14ac:dyDescent="0.45"/>
    <row r="412" s="1" customFormat="1" x14ac:dyDescent="0.45"/>
    <row r="413" s="1" customFormat="1" x14ac:dyDescent="0.45"/>
    <row r="414" s="1" customFormat="1" x14ac:dyDescent="0.45"/>
    <row r="415" s="1" customFormat="1" x14ac:dyDescent="0.45"/>
    <row r="416" s="1" customFormat="1" x14ac:dyDescent="0.45"/>
    <row r="417" s="1" customFormat="1" x14ac:dyDescent="0.45"/>
    <row r="418" s="1" customFormat="1" x14ac:dyDescent="0.45"/>
    <row r="419" s="1" customFormat="1" x14ac:dyDescent="0.45"/>
    <row r="420" s="1" customFormat="1" x14ac:dyDescent="0.45"/>
    <row r="421" s="1" customFormat="1" x14ac:dyDescent="0.45"/>
    <row r="422" s="1" customFormat="1" x14ac:dyDescent="0.45"/>
    <row r="423" s="1" customFormat="1" x14ac:dyDescent="0.45"/>
    <row r="424" s="1" customFormat="1" x14ac:dyDescent="0.45"/>
    <row r="425" s="1" customFormat="1" x14ac:dyDescent="0.45"/>
    <row r="426" s="1" customFormat="1" x14ac:dyDescent="0.45"/>
    <row r="427" s="1" customFormat="1" x14ac:dyDescent="0.45"/>
    <row r="428" s="1" customFormat="1" x14ac:dyDescent="0.45"/>
    <row r="429" s="1" customFormat="1" x14ac:dyDescent="0.45"/>
    <row r="430" s="1" customFormat="1" x14ac:dyDescent="0.45"/>
    <row r="431" s="1" customFormat="1" x14ac:dyDescent="0.45"/>
    <row r="432" s="1" customFormat="1" x14ac:dyDescent="0.45"/>
    <row r="433" s="1" customFormat="1" x14ac:dyDescent="0.45"/>
    <row r="434" s="1" customFormat="1" x14ac:dyDescent="0.45"/>
    <row r="435" s="1" customFormat="1" x14ac:dyDescent="0.45"/>
    <row r="436" s="1" customFormat="1" x14ac:dyDescent="0.45"/>
    <row r="437" s="1" customFormat="1" x14ac:dyDescent="0.45"/>
    <row r="438" s="1" customFormat="1" x14ac:dyDescent="0.45"/>
    <row r="439" s="1" customFormat="1" x14ac:dyDescent="0.45"/>
    <row r="440" s="1" customFormat="1" x14ac:dyDescent="0.45"/>
    <row r="441" s="1" customFormat="1" x14ac:dyDescent="0.45"/>
    <row r="442" s="1" customFormat="1" x14ac:dyDescent="0.45"/>
    <row r="443" s="1" customFormat="1" x14ac:dyDescent="0.45"/>
    <row r="444" s="1" customFormat="1" x14ac:dyDescent="0.45"/>
    <row r="445" s="1" customFormat="1" x14ac:dyDescent="0.45"/>
    <row r="446" s="1" customFormat="1" x14ac:dyDescent="0.45"/>
    <row r="447" s="1" customFormat="1" x14ac:dyDescent="0.45"/>
    <row r="448" s="1" customFormat="1" x14ac:dyDescent="0.45"/>
    <row r="449" s="1" customFormat="1" x14ac:dyDescent="0.45"/>
    <row r="450" s="1" customFormat="1" x14ac:dyDescent="0.45"/>
    <row r="451" s="1" customFormat="1" x14ac:dyDescent="0.45"/>
    <row r="452" s="1" customFormat="1" x14ac:dyDescent="0.45"/>
    <row r="453" s="1" customFormat="1" x14ac:dyDescent="0.45"/>
    <row r="454" s="1" customFormat="1" x14ac:dyDescent="0.45"/>
    <row r="455" s="1" customFormat="1" x14ac:dyDescent="0.45"/>
    <row r="456" s="1" customFormat="1" x14ac:dyDescent="0.45"/>
    <row r="457" s="1" customFormat="1" x14ac:dyDescent="0.45"/>
    <row r="458" s="1" customFormat="1" x14ac:dyDescent="0.45"/>
    <row r="459" s="1" customFormat="1" x14ac:dyDescent="0.45"/>
    <row r="460" s="1" customFormat="1" x14ac:dyDescent="0.45"/>
    <row r="461" s="1" customFormat="1" x14ac:dyDescent="0.45"/>
    <row r="462" s="1" customFormat="1" x14ac:dyDescent="0.45"/>
    <row r="463" s="1" customFormat="1" x14ac:dyDescent="0.45"/>
    <row r="464" s="1" customFormat="1" x14ac:dyDescent="0.45"/>
    <row r="465" s="1" customFormat="1" x14ac:dyDescent="0.45"/>
    <row r="466" s="1" customFormat="1" x14ac:dyDescent="0.45"/>
    <row r="467" s="1" customFormat="1" x14ac:dyDescent="0.45"/>
    <row r="468" s="1" customFormat="1" x14ac:dyDescent="0.45"/>
    <row r="469" s="1" customFormat="1" x14ac:dyDescent="0.45"/>
    <row r="470" s="1" customFormat="1" x14ac:dyDescent="0.45"/>
    <row r="471" s="1" customFormat="1" x14ac:dyDescent="0.45"/>
    <row r="472" s="1" customFormat="1" x14ac:dyDescent="0.45"/>
    <row r="473" s="1" customFormat="1" x14ac:dyDescent="0.45"/>
    <row r="474" s="1" customFormat="1" x14ac:dyDescent="0.45"/>
    <row r="475" s="1" customFormat="1" x14ac:dyDescent="0.45"/>
    <row r="476" s="1" customFormat="1" x14ac:dyDescent="0.45"/>
    <row r="477" s="1" customFormat="1" x14ac:dyDescent="0.45"/>
    <row r="478" s="1" customFormat="1" x14ac:dyDescent="0.45"/>
    <row r="479" s="1" customFormat="1" x14ac:dyDescent="0.45"/>
    <row r="480" s="1" customFormat="1" x14ac:dyDescent="0.45"/>
    <row r="481" s="1" customFormat="1" x14ac:dyDescent="0.45"/>
    <row r="482" s="1" customFormat="1" x14ac:dyDescent="0.45"/>
    <row r="483" s="1" customFormat="1" x14ac:dyDescent="0.45"/>
    <row r="484" s="1" customFormat="1" x14ac:dyDescent="0.45"/>
    <row r="485" s="1" customFormat="1" x14ac:dyDescent="0.45"/>
    <row r="486" s="1" customFormat="1" x14ac:dyDescent="0.45"/>
    <row r="487" s="1" customFormat="1" x14ac:dyDescent="0.45"/>
    <row r="488" s="1" customFormat="1" x14ac:dyDescent="0.45"/>
    <row r="489" s="1" customFormat="1" x14ac:dyDescent="0.45"/>
    <row r="490" s="1" customFormat="1" x14ac:dyDescent="0.45"/>
    <row r="491" s="1" customFormat="1" x14ac:dyDescent="0.45"/>
    <row r="492" s="1" customFormat="1" x14ac:dyDescent="0.45"/>
    <row r="493" s="1" customFormat="1" x14ac:dyDescent="0.45"/>
    <row r="494" s="1" customFormat="1" x14ac:dyDescent="0.45"/>
    <row r="495" s="1" customFormat="1" x14ac:dyDescent="0.45"/>
    <row r="496" s="1" customFormat="1" x14ac:dyDescent="0.45"/>
    <row r="497" s="1" customFormat="1" x14ac:dyDescent="0.45"/>
    <row r="498" s="1" customFormat="1" x14ac:dyDescent="0.45"/>
    <row r="499" s="1" customFormat="1" x14ac:dyDescent="0.45"/>
    <row r="500" s="1" customFormat="1" x14ac:dyDescent="0.45"/>
    <row r="501" s="1" customFormat="1" x14ac:dyDescent="0.45"/>
    <row r="502" s="1" customFormat="1" x14ac:dyDescent="0.45"/>
    <row r="503" s="1" customFormat="1" x14ac:dyDescent="0.45"/>
    <row r="504" s="1" customFormat="1" x14ac:dyDescent="0.45"/>
    <row r="505" s="1" customFormat="1" x14ac:dyDescent="0.45"/>
    <row r="506" s="1" customFormat="1" x14ac:dyDescent="0.45"/>
    <row r="507" s="1" customFormat="1" x14ac:dyDescent="0.45"/>
    <row r="508" s="1" customFormat="1" x14ac:dyDescent="0.45"/>
    <row r="509" s="1" customFormat="1" x14ac:dyDescent="0.45"/>
    <row r="510" s="1" customFormat="1" x14ac:dyDescent="0.45"/>
    <row r="511" s="1" customFormat="1" x14ac:dyDescent="0.45"/>
    <row r="512" s="1" customFormat="1" x14ac:dyDescent="0.45"/>
    <row r="513" s="1" customFormat="1" x14ac:dyDescent="0.45"/>
    <row r="514" s="1" customFormat="1" x14ac:dyDescent="0.45"/>
    <row r="515" s="1" customFormat="1" x14ac:dyDescent="0.45"/>
    <row r="516" s="1" customFormat="1" x14ac:dyDescent="0.45"/>
    <row r="517" s="1" customFormat="1" x14ac:dyDescent="0.45"/>
    <row r="518" s="1" customFormat="1" x14ac:dyDescent="0.45"/>
    <row r="519" s="1" customFormat="1" x14ac:dyDescent="0.45"/>
    <row r="520" s="1" customFormat="1" x14ac:dyDescent="0.45"/>
    <row r="521" s="1" customFormat="1" x14ac:dyDescent="0.45"/>
    <row r="522" s="1" customFormat="1" x14ac:dyDescent="0.45"/>
    <row r="523" s="1" customFormat="1" x14ac:dyDescent="0.45"/>
    <row r="524" s="1" customFormat="1" x14ac:dyDescent="0.45"/>
    <row r="525" s="1" customFormat="1" x14ac:dyDescent="0.45"/>
    <row r="526" s="1" customFormat="1" x14ac:dyDescent="0.45"/>
    <row r="527" s="1" customFormat="1" x14ac:dyDescent="0.45"/>
    <row r="528" s="1" customFormat="1" x14ac:dyDescent="0.45"/>
    <row r="529" s="1" customFormat="1" x14ac:dyDescent="0.45"/>
    <row r="530" s="1" customFormat="1" x14ac:dyDescent="0.45"/>
    <row r="531" s="1" customFormat="1" x14ac:dyDescent="0.45"/>
    <row r="532" s="1" customFormat="1" x14ac:dyDescent="0.45"/>
    <row r="533" s="1" customFormat="1" x14ac:dyDescent="0.45"/>
    <row r="534" s="1" customFormat="1" x14ac:dyDescent="0.45"/>
    <row r="535" s="1" customFormat="1" x14ac:dyDescent="0.45"/>
    <row r="536" s="1" customFormat="1" x14ac:dyDescent="0.45"/>
    <row r="537" s="1" customFormat="1" x14ac:dyDescent="0.45"/>
    <row r="538" s="1" customFormat="1" x14ac:dyDescent="0.45"/>
    <row r="539" s="1" customFormat="1" x14ac:dyDescent="0.45"/>
    <row r="540" s="1" customFormat="1" x14ac:dyDescent="0.45"/>
    <row r="541" s="1" customFormat="1" x14ac:dyDescent="0.45"/>
    <row r="542" s="1" customFormat="1" x14ac:dyDescent="0.45"/>
    <row r="543" s="1" customFormat="1" x14ac:dyDescent="0.45"/>
    <row r="544" s="1" customFormat="1" x14ac:dyDescent="0.45"/>
    <row r="545" s="1" customFormat="1" x14ac:dyDescent="0.45"/>
    <row r="546" s="1" customFormat="1" x14ac:dyDescent="0.45"/>
    <row r="547" s="1" customFormat="1" x14ac:dyDescent="0.45"/>
    <row r="548" s="1" customFormat="1" x14ac:dyDescent="0.45"/>
    <row r="549" s="1" customFormat="1" x14ac:dyDescent="0.45"/>
    <row r="550" s="1" customFormat="1" x14ac:dyDescent="0.45"/>
    <row r="551" s="1" customFormat="1" x14ac:dyDescent="0.45"/>
    <row r="552" s="1" customFormat="1" x14ac:dyDescent="0.45"/>
    <row r="553" s="1" customFormat="1" x14ac:dyDescent="0.45"/>
    <row r="554" s="1" customFormat="1" x14ac:dyDescent="0.45"/>
    <row r="555" s="1" customFormat="1" x14ac:dyDescent="0.45"/>
    <row r="556" s="1" customFormat="1" x14ac:dyDescent="0.45"/>
    <row r="557" s="1" customFormat="1" x14ac:dyDescent="0.45"/>
    <row r="558" s="1" customFormat="1" x14ac:dyDescent="0.45"/>
    <row r="559" s="1" customFormat="1" x14ac:dyDescent="0.45"/>
    <row r="560" s="1" customFormat="1" x14ac:dyDescent="0.45"/>
    <row r="561" s="1" customFormat="1" x14ac:dyDescent="0.45"/>
    <row r="562" s="1" customFormat="1" x14ac:dyDescent="0.45"/>
    <row r="563" s="1" customFormat="1" x14ac:dyDescent="0.45"/>
    <row r="564" s="1" customFormat="1" x14ac:dyDescent="0.45"/>
    <row r="565" s="1" customFormat="1" x14ac:dyDescent="0.45"/>
    <row r="566" s="1" customFormat="1" x14ac:dyDescent="0.45"/>
    <row r="567" s="1" customFormat="1" x14ac:dyDescent="0.45"/>
    <row r="568" s="1" customFormat="1" x14ac:dyDescent="0.45"/>
    <row r="569" s="1" customFormat="1" x14ac:dyDescent="0.45"/>
    <row r="570" s="1" customFormat="1" x14ac:dyDescent="0.45"/>
    <row r="571" s="1" customFormat="1" x14ac:dyDescent="0.45"/>
    <row r="572" s="1" customFormat="1" x14ac:dyDescent="0.45"/>
    <row r="573" s="1" customFormat="1" x14ac:dyDescent="0.45"/>
    <row r="574" s="1" customFormat="1" x14ac:dyDescent="0.45"/>
    <row r="575" s="1" customFormat="1" x14ac:dyDescent="0.45"/>
    <row r="576" s="1" customFormat="1" x14ac:dyDescent="0.45"/>
    <row r="577" s="1" customFormat="1" x14ac:dyDescent="0.45"/>
    <row r="578" s="1" customFormat="1" x14ac:dyDescent="0.45"/>
    <row r="579" s="1" customFormat="1" x14ac:dyDescent="0.45"/>
    <row r="580" s="1" customFormat="1" x14ac:dyDescent="0.45"/>
    <row r="581" s="1" customFormat="1" x14ac:dyDescent="0.45"/>
    <row r="582" s="1" customFormat="1" x14ac:dyDescent="0.45"/>
    <row r="583" s="1" customFormat="1" x14ac:dyDescent="0.45"/>
    <row r="584" s="1" customFormat="1" x14ac:dyDescent="0.45"/>
    <row r="585" s="1" customFormat="1" x14ac:dyDescent="0.45"/>
    <row r="586" s="1" customFormat="1" x14ac:dyDescent="0.45"/>
    <row r="587" s="1" customFormat="1" x14ac:dyDescent="0.45"/>
    <row r="588" s="1" customFormat="1" x14ac:dyDescent="0.45"/>
    <row r="589" s="1" customFormat="1" x14ac:dyDescent="0.45"/>
    <row r="590" s="1" customFormat="1" x14ac:dyDescent="0.45"/>
    <row r="591" s="1" customFormat="1" x14ac:dyDescent="0.45"/>
    <row r="592" s="1" customFormat="1" x14ac:dyDescent="0.45"/>
    <row r="593" s="1" customFormat="1" x14ac:dyDescent="0.45"/>
    <row r="594" s="1" customFormat="1" x14ac:dyDescent="0.45"/>
    <row r="595" s="1" customFormat="1" x14ac:dyDescent="0.45"/>
    <row r="596" s="1" customFormat="1" x14ac:dyDescent="0.45"/>
    <row r="597" s="1" customFormat="1" x14ac:dyDescent="0.45"/>
    <row r="598" s="1" customFormat="1" x14ac:dyDescent="0.45"/>
    <row r="599" s="1" customFormat="1" x14ac:dyDescent="0.45"/>
    <row r="600" s="1" customFormat="1" x14ac:dyDescent="0.45"/>
    <row r="601" s="1" customFormat="1" x14ac:dyDescent="0.45"/>
    <row r="602" s="1" customFormat="1" x14ac:dyDescent="0.45"/>
    <row r="603" s="1" customFormat="1" x14ac:dyDescent="0.45"/>
    <row r="604" s="1" customFormat="1" x14ac:dyDescent="0.45"/>
    <row r="605" s="1" customFormat="1" x14ac:dyDescent="0.45"/>
    <row r="606" s="1" customFormat="1" x14ac:dyDescent="0.45"/>
    <row r="607" s="1" customFormat="1" x14ac:dyDescent="0.45"/>
    <row r="608" s="1" customFormat="1" x14ac:dyDescent="0.45"/>
    <row r="609" s="1" customFormat="1" x14ac:dyDescent="0.45"/>
    <row r="610" s="1" customFormat="1" x14ac:dyDescent="0.45"/>
    <row r="611" s="1" customFormat="1" x14ac:dyDescent="0.45"/>
    <row r="612" s="1" customFormat="1" x14ac:dyDescent="0.45"/>
    <row r="613" s="1" customFormat="1" x14ac:dyDescent="0.45"/>
    <row r="614" s="1" customFormat="1" x14ac:dyDescent="0.45"/>
    <row r="615" s="1" customFormat="1" x14ac:dyDescent="0.45"/>
    <row r="616" s="1" customFormat="1" x14ac:dyDescent="0.45"/>
    <row r="617" s="1" customFormat="1" x14ac:dyDescent="0.45"/>
    <row r="618" s="1" customFormat="1" x14ac:dyDescent="0.45"/>
    <row r="619" s="1" customFormat="1" x14ac:dyDescent="0.45"/>
    <row r="620" s="1" customFormat="1" x14ac:dyDescent="0.45"/>
    <row r="621" s="1" customFormat="1" x14ac:dyDescent="0.45"/>
    <row r="622" s="1" customFormat="1" x14ac:dyDescent="0.45"/>
    <row r="623" s="1" customFormat="1" x14ac:dyDescent="0.45"/>
    <row r="624" s="1" customFormat="1" x14ac:dyDescent="0.45"/>
    <row r="625" s="1" customFormat="1" x14ac:dyDescent="0.45"/>
    <row r="626" s="1" customFormat="1" x14ac:dyDescent="0.45"/>
    <row r="627" s="1" customFormat="1" x14ac:dyDescent="0.45"/>
    <row r="628" s="1" customFormat="1" x14ac:dyDescent="0.45"/>
    <row r="629" s="1" customFormat="1" x14ac:dyDescent="0.45"/>
    <row r="630" s="1" customFormat="1" x14ac:dyDescent="0.45"/>
    <row r="631" s="1" customFormat="1" x14ac:dyDescent="0.45"/>
    <row r="632" s="1" customFormat="1" x14ac:dyDescent="0.45"/>
    <row r="633" s="1" customFormat="1" x14ac:dyDescent="0.45"/>
    <row r="634" s="1" customFormat="1" x14ac:dyDescent="0.45"/>
    <row r="635" s="1" customFormat="1" x14ac:dyDescent="0.45"/>
    <row r="636" s="1" customFormat="1" x14ac:dyDescent="0.45"/>
    <row r="637" s="1" customFormat="1" x14ac:dyDescent="0.45"/>
    <row r="638" s="1" customFormat="1" x14ac:dyDescent="0.45"/>
    <row r="639" s="1" customFormat="1" x14ac:dyDescent="0.45"/>
    <row r="640" s="1" customFormat="1" x14ac:dyDescent="0.45"/>
    <row r="641" s="1" customFormat="1" x14ac:dyDescent="0.45"/>
    <row r="642" s="1" customFormat="1" x14ac:dyDescent="0.45"/>
    <row r="643" s="1" customFormat="1" x14ac:dyDescent="0.45"/>
    <row r="644" s="1" customFormat="1" x14ac:dyDescent="0.45"/>
    <row r="645" s="1" customFormat="1" x14ac:dyDescent="0.45"/>
    <row r="646" s="1" customFormat="1" x14ac:dyDescent="0.45"/>
    <row r="647" s="1" customFormat="1" x14ac:dyDescent="0.45"/>
    <row r="648" s="1" customFormat="1" x14ac:dyDescent="0.45"/>
    <row r="649" s="1" customFormat="1" x14ac:dyDescent="0.45"/>
    <row r="650" s="1" customFormat="1" x14ac:dyDescent="0.45"/>
    <row r="651" s="1" customFormat="1" x14ac:dyDescent="0.45"/>
    <row r="652" s="1" customFormat="1" x14ac:dyDescent="0.45"/>
    <row r="653" s="1" customFormat="1" x14ac:dyDescent="0.45"/>
    <row r="654" s="1" customFormat="1" x14ac:dyDescent="0.45"/>
    <row r="655" s="1" customFormat="1" x14ac:dyDescent="0.45"/>
    <row r="656" s="1" customFormat="1" x14ac:dyDescent="0.45"/>
    <row r="657" s="1" customFormat="1" x14ac:dyDescent="0.45"/>
    <row r="658" s="1" customFormat="1" x14ac:dyDescent="0.45"/>
    <row r="659" s="1" customFormat="1" x14ac:dyDescent="0.45"/>
    <row r="660" s="1" customFormat="1" x14ac:dyDescent="0.45"/>
    <row r="661" s="1" customFormat="1" x14ac:dyDescent="0.45"/>
    <row r="662" s="1" customFormat="1" x14ac:dyDescent="0.45"/>
    <row r="663" s="1" customFormat="1" x14ac:dyDescent="0.45"/>
    <row r="664" s="1" customFormat="1" x14ac:dyDescent="0.45"/>
    <row r="665" s="1" customFormat="1" x14ac:dyDescent="0.45"/>
    <row r="666" s="1" customFormat="1" x14ac:dyDescent="0.45"/>
    <row r="667" s="1" customFormat="1" x14ac:dyDescent="0.45"/>
    <row r="668" s="1" customFormat="1" x14ac:dyDescent="0.45"/>
    <row r="669" s="1" customFormat="1" x14ac:dyDescent="0.45"/>
    <row r="670" s="1" customFormat="1" x14ac:dyDescent="0.45"/>
    <row r="671" s="1" customFormat="1" x14ac:dyDescent="0.45"/>
    <row r="672" s="1" customFormat="1" x14ac:dyDescent="0.45"/>
    <row r="673" s="1" customFormat="1" x14ac:dyDescent="0.45"/>
    <row r="674" s="1" customFormat="1" x14ac:dyDescent="0.45"/>
    <row r="675" s="1" customFormat="1" x14ac:dyDescent="0.45"/>
    <row r="676" s="1" customFormat="1" x14ac:dyDescent="0.45"/>
    <row r="677" s="1" customFormat="1" x14ac:dyDescent="0.45"/>
    <row r="678" s="1" customFormat="1" x14ac:dyDescent="0.45"/>
    <row r="679" s="1" customFormat="1" x14ac:dyDescent="0.45"/>
    <row r="680" s="1" customFormat="1" x14ac:dyDescent="0.45"/>
    <row r="681" s="1" customFormat="1" x14ac:dyDescent="0.45"/>
    <row r="682" s="1" customFormat="1" x14ac:dyDescent="0.45"/>
    <row r="683" s="1" customFormat="1" x14ac:dyDescent="0.45"/>
    <row r="684" s="1" customFormat="1" x14ac:dyDescent="0.45"/>
    <row r="685" s="1" customFormat="1" x14ac:dyDescent="0.45"/>
    <row r="686" s="1" customFormat="1" x14ac:dyDescent="0.45"/>
    <row r="687" s="1" customFormat="1" x14ac:dyDescent="0.45"/>
    <row r="688" s="1" customFormat="1" x14ac:dyDescent="0.45"/>
    <row r="689" s="1" customFormat="1" x14ac:dyDescent="0.45"/>
    <row r="690" s="1" customFormat="1" x14ac:dyDescent="0.45"/>
    <row r="691" s="1" customFormat="1" x14ac:dyDescent="0.45"/>
    <row r="692" s="1" customFormat="1" x14ac:dyDescent="0.45"/>
    <row r="693" s="1" customFormat="1" x14ac:dyDescent="0.45"/>
    <row r="694" s="1" customFormat="1" x14ac:dyDescent="0.45"/>
    <row r="695" s="1" customFormat="1" x14ac:dyDescent="0.45"/>
    <row r="696" s="1" customFormat="1" x14ac:dyDescent="0.45"/>
    <row r="697" s="1" customFormat="1" x14ac:dyDescent="0.45"/>
    <row r="698" s="1" customFormat="1" x14ac:dyDescent="0.45"/>
    <row r="699" s="1" customFormat="1" x14ac:dyDescent="0.45"/>
    <row r="700" s="1" customFormat="1" x14ac:dyDescent="0.45"/>
    <row r="701" s="1" customFormat="1" x14ac:dyDescent="0.45"/>
    <row r="702" s="1" customFormat="1" x14ac:dyDescent="0.45"/>
    <row r="703" s="1" customFormat="1" x14ac:dyDescent="0.45"/>
    <row r="704" s="1" customFormat="1" x14ac:dyDescent="0.45"/>
    <row r="705" s="1" customFormat="1" x14ac:dyDescent="0.45"/>
    <row r="706" s="1" customFormat="1" x14ac:dyDescent="0.45"/>
    <row r="707" s="1" customFormat="1" x14ac:dyDescent="0.45"/>
    <row r="708" s="1" customFormat="1" x14ac:dyDescent="0.45"/>
    <row r="709" s="1" customFormat="1" x14ac:dyDescent="0.45"/>
    <row r="710" s="1" customFormat="1" x14ac:dyDescent="0.45"/>
    <row r="711" s="1" customFormat="1" x14ac:dyDescent="0.45"/>
    <row r="712" s="1" customFormat="1" x14ac:dyDescent="0.45"/>
    <row r="713" s="1" customFormat="1" x14ac:dyDescent="0.45"/>
    <row r="714" s="1" customFormat="1" x14ac:dyDescent="0.45"/>
    <row r="715" s="1" customFormat="1" x14ac:dyDescent="0.45"/>
    <row r="716" s="1" customFormat="1" x14ac:dyDescent="0.45"/>
    <row r="717" s="1" customFormat="1" x14ac:dyDescent="0.45"/>
    <row r="718" s="1" customFormat="1" x14ac:dyDescent="0.45"/>
    <row r="719" s="1" customFormat="1" x14ac:dyDescent="0.45"/>
    <row r="720" s="1" customFormat="1" x14ac:dyDescent="0.45"/>
    <row r="721" s="1" customFormat="1" x14ac:dyDescent="0.45"/>
    <row r="722" s="1" customFormat="1" x14ac:dyDescent="0.45"/>
    <row r="723" s="1" customFormat="1" x14ac:dyDescent="0.45"/>
    <row r="724" s="1" customFormat="1" x14ac:dyDescent="0.45"/>
    <row r="725" s="1" customFormat="1" x14ac:dyDescent="0.45"/>
    <row r="726" s="1" customFormat="1" x14ac:dyDescent="0.45"/>
    <row r="727" s="1" customFormat="1" x14ac:dyDescent="0.45"/>
    <row r="728" s="1" customFormat="1" x14ac:dyDescent="0.45"/>
    <row r="729" s="1" customFormat="1" x14ac:dyDescent="0.45"/>
    <row r="730" s="1" customFormat="1" x14ac:dyDescent="0.45"/>
    <row r="731" s="1" customFormat="1" x14ac:dyDescent="0.45"/>
    <row r="732" s="1" customFormat="1" x14ac:dyDescent="0.45"/>
    <row r="733" s="1" customFormat="1" x14ac:dyDescent="0.45"/>
    <row r="734" s="1" customFormat="1" x14ac:dyDescent="0.45"/>
    <row r="735" s="1" customFormat="1" x14ac:dyDescent="0.45"/>
    <row r="736" s="1" customFormat="1" x14ac:dyDescent="0.45"/>
    <row r="737" s="1" customFormat="1" x14ac:dyDescent="0.45"/>
    <row r="738" s="1" customFormat="1" x14ac:dyDescent="0.45"/>
    <row r="739" s="1" customFormat="1" x14ac:dyDescent="0.45"/>
    <row r="740" s="1" customFormat="1" x14ac:dyDescent="0.45"/>
    <row r="741" s="1" customFormat="1" x14ac:dyDescent="0.45"/>
    <row r="742" s="1" customFormat="1" x14ac:dyDescent="0.45"/>
    <row r="743" s="1" customFormat="1" x14ac:dyDescent="0.45"/>
    <row r="744" s="1" customFormat="1" x14ac:dyDescent="0.45"/>
    <row r="745" s="1" customFormat="1" x14ac:dyDescent="0.45"/>
    <row r="746" s="1" customFormat="1" x14ac:dyDescent="0.45"/>
    <row r="747" s="1" customFormat="1" x14ac:dyDescent="0.45"/>
    <row r="748" s="1" customFormat="1" x14ac:dyDescent="0.45"/>
    <row r="749" s="1" customFormat="1" x14ac:dyDescent="0.45"/>
    <row r="750" s="1" customFormat="1" x14ac:dyDescent="0.45"/>
    <row r="751" s="1" customFormat="1" x14ac:dyDescent="0.45"/>
    <row r="752" s="1" customFormat="1" x14ac:dyDescent="0.45"/>
    <row r="753" s="1" customFormat="1" x14ac:dyDescent="0.45"/>
    <row r="754" s="1" customFormat="1" x14ac:dyDescent="0.45"/>
    <row r="755" s="1" customFormat="1" x14ac:dyDescent="0.45"/>
    <row r="756" s="1" customFormat="1" x14ac:dyDescent="0.45"/>
    <row r="757" s="1" customFormat="1" x14ac:dyDescent="0.45"/>
    <row r="758" s="1" customFormat="1" x14ac:dyDescent="0.45"/>
    <row r="759" s="1" customFormat="1" x14ac:dyDescent="0.45"/>
    <row r="760" s="1" customFormat="1" x14ac:dyDescent="0.45"/>
    <row r="761" s="1" customFormat="1" x14ac:dyDescent="0.45"/>
    <row r="762" s="1" customFormat="1" x14ac:dyDescent="0.45"/>
    <row r="763" s="1" customFormat="1" x14ac:dyDescent="0.45"/>
    <row r="764" s="1" customFormat="1" x14ac:dyDescent="0.45"/>
    <row r="765" s="1" customFormat="1" x14ac:dyDescent="0.45"/>
    <row r="766" s="1" customFormat="1" x14ac:dyDescent="0.45"/>
    <row r="767" s="1" customFormat="1" x14ac:dyDescent="0.45"/>
    <row r="768" s="1" customFormat="1" x14ac:dyDescent="0.45"/>
    <row r="769" s="1" customFormat="1" x14ac:dyDescent="0.45"/>
    <row r="770" s="1" customFormat="1" x14ac:dyDescent="0.45"/>
    <row r="771" s="1" customFormat="1" x14ac:dyDescent="0.45"/>
    <row r="772" s="1" customFormat="1" x14ac:dyDescent="0.45"/>
    <row r="773" s="1" customFormat="1" x14ac:dyDescent="0.45"/>
    <row r="774" s="1" customFormat="1" x14ac:dyDescent="0.45"/>
    <row r="775" s="1" customFormat="1" x14ac:dyDescent="0.45"/>
    <row r="776" s="1" customFormat="1" x14ac:dyDescent="0.45"/>
    <row r="777" s="1" customFormat="1" x14ac:dyDescent="0.45"/>
    <row r="778" s="1" customFormat="1" x14ac:dyDescent="0.45"/>
    <row r="779" s="1" customFormat="1" x14ac:dyDescent="0.45"/>
    <row r="780" s="1" customFormat="1" x14ac:dyDescent="0.45"/>
    <row r="781" s="1" customFormat="1" x14ac:dyDescent="0.45"/>
    <row r="782" s="1" customFormat="1" x14ac:dyDescent="0.45"/>
    <row r="783" s="1" customFormat="1" x14ac:dyDescent="0.45"/>
    <row r="784" s="1" customFormat="1" x14ac:dyDescent="0.45"/>
    <row r="785" s="1" customFormat="1" x14ac:dyDescent="0.45"/>
    <row r="786" s="1" customFormat="1" x14ac:dyDescent="0.45"/>
    <row r="787" s="1" customFormat="1" x14ac:dyDescent="0.45"/>
    <row r="788" s="1" customFormat="1" x14ac:dyDescent="0.45"/>
    <row r="789" s="1" customFormat="1" x14ac:dyDescent="0.45"/>
    <row r="790" s="1" customFormat="1" x14ac:dyDescent="0.45"/>
    <row r="791" s="1" customFormat="1" x14ac:dyDescent="0.45"/>
    <row r="792" s="1" customFormat="1" x14ac:dyDescent="0.45"/>
    <row r="793" s="1" customFormat="1" x14ac:dyDescent="0.45"/>
    <row r="794" s="1" customFormat="1" x14ac:dyDescent="0.45"/>
    <row r="795" s="1" customFormat="1" x14ac:dyDescent="0.45"/>
    <row r="796" s="1" customFormat="1" x14ac:dyDescent="0.45"/>
    <row r="797" s="1" customFormat="1" x14ac:dyDescent="0.45"/>
    <row r="798" s="1" customFormat="1" x14ac:dyDescent="0.45"/>
    <row r="799" s="1" customFormat="1" x14ac:dyDescent="0.45"/>
    <row r="800" s="1" customFormat="1" x14ac:dyDescent="0.45"/>
    <row r="801" s="1" customFormat="1" x14ac:dyDescent="0.45"/>
    <row r="802" s="1" customFormat="1" x14ac:dyDescent="0.45"/>
    <row r="803" s="1" customFormat="1" x14ac:dyDescent="0.45"/>
    <row r="804" s="1" customFormat="1" x14ac:dyDescent="0.45"/>
    <row r="805" s="1" customFormat="1" x14ac:dyDescent="0.45"/>
    <row r="806" s="1" customFormat="1" x14ac:dyDescent="0.45"/>
    <row r="807" s="1" customFormat="1" x14ac:dyDescent="0.45"/>
    <row r="808" s="1" customFormat="1" x14ac:dyDescent="0.45"/>
    <row r="809" s="1" customFormat="1" x14ac:dyDescent="0.45"/>
    <row r="810" s="1" customFormat="1" x14ac:dyDescent="0.45"/>
    <row r="811" s="1" customFormat="1" x14ac:dyDescent="0.45"/>
    <row r="812" s="1" customFormat="1" x14ac:dyDescent="0.45"/>
    <row r="813" s="1" customFormat="1" x14ac:dyDescent="0.45"/>
    <row r="814" s="1" customFormat="1" x14ac:dyDescent="0.45"/>
    <row r="815" s="1" customFormat="1" x14ac:dyDescent="0.45"/>
    <row r="816" s="1" customFormat="1" x14ac:dyDescent="0.45"/>
    <row r="817" s="1" customFormat="1" x14ac:dyDescent="0.45"/>
    <row r="818" s="1" customFormat="1" x14ac:dyDescent="0.45"/>
    <row r="819" s="1" customFormat="1" x14ac:dyDescent="0.45"/>
    <row r="820" s="1" customFormat="1" x14ac:dyDescent="0.45"/>
    <row r="821" s="1" customFormat="1" x14ac:dyDescent="0.45"/>
    <row r="822" s="1" customFormat="1" x14ac:dyDescent="0.45"/>
    <row r="823" s="1" customFormat="1" x14ac:dyDescent="0.45"/>
    <row r="824" s="1" customFormat="1" x14ac:dyDescent="0.45"/>
    <row r="825" s="1" customFormat="1" x14ac:dyDescent="0.45"/>
    <row r="826" s="1" customFormat="1" x14ac:dyDescent="0.45"/>
    <row r="827" s="1" customFormat="1" x14ac:dyDescent="0.45"/>
    <row r="828" s="1" customFormat="1" x14ac:dyDescent="0.45"/>
    <row r="829" s="1" customFormat="1" x14ac:dyDescent="0.45"/>
    <row r="830" s="1" customFormat="1" x14ac:dyDescent="0.45"/>
    <row r="831" s="1" customFormat="1" x14ac:dyDescent="0.45"/>
    <row r="832" s="1" customFormat="1" x14ac:dyDescent="0.45"/>
    <row r="833" s="1" customFormat="1" x14ac:dyDescent="0.45"/>
    <row r="834" s="1" customFormat="1" x14ac:dyDescent="0.45"/>
    <row r="835" s="1" customFormat="1" x14ac:dyDescent="0.45"/>
    <row r="836" s="1" customFormat="1" x14ac:dyDescent="0.45"/>
    <row r="837" s="1" customFormat="1" x14ac:dyDescent="0.45"/>
    <row r="838" s="1" customFormat="1" x14ac:dyDescent="0.45"/>
    <row r="839" s="1" customFormat="1" x14ac:dyDescent="0.45"/>
    <row r="840" s="1" customFormat="1" x14ac:dyDescent="0.45"/>
    <row r="841" s="1" customFormat="1" x14ac:dyDescent="0.45"/>
    <row r="842" s="1" customFormat="1" x14ac:dyDescent="0.45"/>
    <row r="843" s="1" customFormat="1" x14ac:dyDescent="0.45"/>
    <row r="844" s="1" customFormat="1" x14ac:dyDescent="0.45"/>
    <row r="845" s="1" customFormat="1" x14ac:dyDescent="0.45"/>
    <row r="846" s="1" customFormat="1" x14ac:dyDescent="0.45"/>
    <row r="847" s="1" customFormat="1" x14ac:dyDescent="0.45"/>
    <row r="848" s="1" customFormat="1" x14ac:dyDescent="0.45"/>
    <row r="849" s="1" customFormat="1" x14ac:dyDescent="0.45"/>
    <row r="850" s="1" customFormat="1" x14ac:dyDescent="0.45"/>
    <row r="851" s="1" customFormat="1" x14ac:dyDescent="0.45"/>
    <row r="852" s="1" customFormat="1" x14ac:dyDescent="0.45"/>
    <row r="853" s="1" customFormat="1" x14ac:dyDescent="0.45"/>
    <row r="854" s="1" customFormat="1" x14ac:dyDescent="0.45"/>
    <row r="855" s="1" customFormat="1" x14ac:dyDescent="0.45"/>
    <row r="856" s="1" customFormat="1" x14ac:dyDescent="0.45"/>
    <row r="857" s="1" customFormat="1" x14ac:dyDescent="0.45"/>
    <row r="858" s="1" customFormat="1" x14ac:dyDescent="0.45"/>
    <row r="859" s="1" customFormat="1" x14ac:dyDescent="0.45"/>
    <row r="860" s="1" customFormat="1" x14ac:dyDescent="0.45"/>
    <row r="861" s="1" customFormat="1" x14ac:dyDescent="0.45"/>
    <row r="862" s="1" customFormat="1" x14ac:dyDescent="0.45"/>
    <row r="863" s="1" customFormat="1" x14ac:dyDescent="0.45"/>
    <row r="864" s="1" customFormat="1" x14ac:dyDescent="0.45"/>
    <row r="865" s="1" customFormat="1" x14ac:dyDescent="0.45"/>
    <row r="866" s="1" customFormat="1" x14ac:dyDescent="0.45"/>
    <row r="867" s="1" customFormat="1" x14ac:dyDescent="0.45"/>
    <row r="868" s="1" customFormat="1" x14ac:dyDescent="0.45"/>
    <row r="869" s="1" customFormat="1" x14ac:dyDescent="0.45"/>
    <row r="870" s="1" customFormat="1" x14ac:dyDescent="0.45"/>
    <row r="871" s="1" customFormat="1" x14ac:dyDescent="0.45"/>
    <row r="872" s="1" customFormat="1" x14ac:dyDescent="0.45"/>
    <row r="873" s="1" customFormat="1" x14ac:dyDescent="0.45"/>
    <row r="874" s="1" customFormat="1" x14ac:dyDescent="0.45"/>
    <row r="875" s="1" customFormat="1" x14ac:dyDescent="0.45"/>
    <row r="876" s="1" customFormat="1" x14ac:dyDescent="0.45"/>
    <row r="877" s="1" customFormat="1" x14ac:dyDescent="0.45"/>
    <row r="878" s="1" customFormat="1" x14ac:dyDescent="0.45"/>
    <row r="879" s="1" customFormat="1" x14ac:dyDescent="0.45"/>
    <row r="880" s="1" customFormat="1" x14ac:dyDescent="0.45"/>
    <row r="881" s="1" customFormat="1" x14ac:dyDescent="0.45"/>
    <row r="882" s="1" customFormat="1" x14ac:dyDescent="0.45"/>
    <row r="883" s="1" customFormat="1" x14ac:dyDescent="0.45"/>
    <row r="884" s="1" customFormat="1" x14ac:dyDescent="0.45"/>
    <row r="885" s="1" customFormat="1" x14ac:dyDescent="0.45"/>
    <row r="886" s="1" customFormat="1" x14ac:dyDescent="0.45"/>
    <row r="887" s="1" customFormat="1" x14ac:dyDescent="0.45"/>
    <row r="888" s="1" customFormat="1" x14ac:dyDescent="0.45"/>
    <row r="889" s="1" customFormat="1" x14ac:dyDescent="0.45"/>
    <row r="890" s="1" customFormat="1" x14ac:dyDescent="0.45"/>
    <row r="891" s="1" customFormat="1" x14ac:dyDescent="0.45"/>
    <row r="892" s="1" customFormat="1" x14ac:dyDescent="0.45"/>
    <row r="893" s="1" customFormat="1" x14ac:dyDescent="0.45"/>
    <row r="894" s="1" customFormat="1" x14ac:dyDescent="0.45"/>
    <row r="895" s="1" customFormat="1" x14ac:dyDescent="0.45"/>
    <row r="896" s="1" customFormat="1" x14ac:dyDescent="0.45"/>
    <row r="897" s="1" customFormat="1" x14ac:dyDescent="0.45"/>
    <row r="898" s="1" customFormat="1" x14ac:dyDescent="0.45"/>
    <row r="899" s="1" customFormat="1" x14ac:dyDescent="0.45"/>
    <row r="900" s="1" customFormat="1" x14ac:dyDescent="0.45"/>
    <row r="901" s="1" customFormat="1" x14ac:dyDescent="0.45"/>
    <row r="902" s="1" customFormat="1" x14ac:dyDescent="0.45"/>
    <row r="903" s="1" customFormat="1" x14ac:dyDescent="0.45"/>
    <row r="904" s="1" customFormat="1" x14ac:dyDescent="0.45"/>
    <row r="905" s="1" customFormat="1" x14ac:dyDescent="0.45"/>
    <row r="906" s="1" customFormat="1" x14ac:dyDescent="0.45"/>
    <row r="907" s="1" customFormat="1" x14ac:dyDescent="0.45"/>
    <row r="908" s="1" customFormat="1" x14ac:dyDescent="0.45"/>
    <row r="909" s="1" customFormat="1" x14ac:dyDescent="0.45"/>
    <row r="910" s="1" customFormat="1" x14ac:dyDescent="0.45"/>
    <row r="911" s="1" customFormat="1" x14ac:dyDescent="0.45"/>
    <row r="912" s="1" customFormat="1" x14ac:dyDescent="0.45"/>
    <row r="913" s="1" customFormat="1" x14ac:dyDescent="0.45"/>
    <row r="914" s="1" customFormat="1" x14ac:dyDescent="0.45"/>
    <row r="915" s="1" customFormat="1" x14ac:dyDescent="0.45"/>
    <row r="916" s="1" customFormat="1" x14ac:dyDescent="0.45"/>
    <row r="917" s="1" customFormat="1" x14ac:dyDescent="0.45"/>
    <row r="918" s="1" customFormat="1" x14ac:dyDescent="0.45"/>
    <row r="919" s="1" customFormat="1" x14ac:dyDescent="0.45"/>
    <row r="920" s="1" customFormat="1" x14ac:dyDescent="0.45"/>
    <row r="921" s="1" customFormat="1" x14ac:dyDescent="0.45"/>
    <row r="922" s="1" customFormat="1" x14ac:dyDescent="0.45"/>
    <row r="923" s="1" customFormat="1" x14ac:dyDescent="0.45"/>
    <row r="924" s="1" customFormat="1" x14ac:dyDescent="0.45"/>
    <row r="925" s="1" customFormat="1" x14ac:dyDescent="0.45"/>
    <row r="926" s="1" customFormat="1" x14ac:dyDescent="0.45"/>
    <row r="927" s="1" customFormat="1" x14ac:dyDescent="0.45"/>
    <row r="928" s="1" customFormat="1" x14ac:dyDescent="0.45"/>
    <row r="929" s="1" customFormat="1" x14ac:dyDescent="0.45"/>
    <row r="930" s="1" customFormat="1" x14ac:dyDescent="0.45"/>
    <row r="931" s="1" customFormat="1" x14ac:dyDescent="0.45"/>
    <row r="932" s="1" customFormat="1" x14ac:dyDescent="0.45"/>
    <row r="933" s="1" customFormat="1" x14ac:dyDescent="0.45"/>
    <row r="934" s="1" customFormat="1" x14ac:dyDescent="0.45"/>
    <row r="935" s="1" customFormat="1" x14ac:dyDescent="0.45"/>
    <row r="936" s="1" customFormat="1" x14ac:dyDescent="0.45"/>
    <row r="937" s="1" customFormat="1" x14ac:dyDescent="0.45"/>
    <row r="938" s="1" customFormat="1" x14ac:dyDescent="0.45"/>
    <row r="939" s="1" customFormat="1" x14ac:dyDescent="0.45"/>
    <row r="940" s="1" customFormat="1" x14ac:dyDescent="0.45"/>
    <row r="941" s="1" customFormat="1" x14ac:dyDescent="0.45"/>
    <row r="942" s="1" customFormat="1" x14ac:dyDescent="0.45"/>
    <row r="943" s="1" customFormat="1" x14ac:dyDescent="0.45"/>
    <row r="944" s="1" customFormat="1" x14ac:dyDescent="0.45"/>
    <row r="945" s="1" customFormat="1" x14ac:dyDescent="0.45"/>
    <row r="946" s="1" customFormat="1" x14ac:dyDescent="0.45"/>
    <row r="947" s="1" customFormat="1" x14ac:dyDescent="0.45"/>
    <row r="948" s="1" customFormat="1" x14ac:dyDescent="0.45"/>
    <row r="949" s="1" customFormat="1" x14ac:dyDescent="0.45"/>
    <row r="950" s="1" customFormat="1" x14ac:dyDescent="0.45"/>
    <row r="951" s="1" customFormat="1" x14ac:dyDescent="0.45"/>
    <row r="952" s="1" customFormat="1" x14ac:dyDescent="0.45"/>
    <row r="953" s="1" customFormat="1" x14ac:dyDescent="0.45"/>
    <row r="954" s="1" customFormat="1" x14ac:dyDescent="0.45"/>
    <row r="955" s="1" customFormat="1" x14ac:dyDescent="0.45"/>
    <row r="956" s="1" customFormat="1" x14ac:dyDescent="0.45"/>
    <row r="957" s="1" customFormat="1" x14ac:dyDescent="0.45"/>
    <row r="958" s="1" customFormat="1" x14ac:dyDescent="0.45"/>
    <row r="959" s="1" customFormat="1" x14ac:dyDescent="0.45"/>
    <row r="960" s="1" customFormat="1" x14ac:dyDescent="0.45"/>
    <row r="961" s="1" customFormat="1" x14ac:dyDescent="0.45"/>
    <row r="962" s="1" customFormat="1" x14ac:dyDescent="0.45"/>
    <row r="963" s="1" customFormat="1" x14ac:dyDescent="0.45"/>
    <row r="964" s="1" customFormat="1" x14ac:dyDescent="0.45"/>
    <row r="965" s="1" customFormat="1" x14ac:dyDescent="0.45"/>
    <row r="966" s="1" customFormat="1" x14ac:dyDescent="0.45"/>
    <row r="967" s="1" customFormat="1" x14ac:dyDescent="0.45"/>
    <row r="968" s="1" customFormat="1" x14ac:dyDescent="0.45"/>
    <row r="969" s="1" customFormat="1" x14ac:dyDescent="0.45"/>
    <row r="970" s="1" customFormat="1" x14ac:dyDescent="0.45"/>
    <row r="971" s="1" customFormat="1" x14ac:dyDescent="0.45"/>
    <row r="972" s="1" customFormat="1" x14ac:dyDescent="0.45"/>
    <row r="973" s="1" customFormat="1" x14ac:dyDescent="0.45"/>
    <row r="974" s="1" customFormat="1" x14ac:dyDescent="0.45"/>
    <row r="975" s="1" customFormat="1" x14ac:dyDescent="0.45"/>
    <row r="976" s="1" customFormat="1" x14ac:dyDescent="0.45"/>
    <row r="977" s="1" customFormat="1" x14ac:dyDescent="0.45"/>
    <row r="978" s="1" customFormat="1" x14ac:dyDescent="0.45"/>
    <row r="979" s="1" customFormat="1" x14ac:dyDescent="0.45"/>
    <row r="980" s="1" customFormat="1" x14ac:dyDescent="0.45"/>
    <row r="981" s="1" customFormat="1" x14ac:dyDescent="0.45"/>
    <row r="982" s="1" customFormat="1" x14ac:dyDescent="0.45"/>
    <row r="983" s="1" customFormat="1" x14ac:dyDescent="0.45"/>
    <row r="984" s="1" customFormat="1" x14ac:dyDescent="0.45"/>
    <row r="985" s="1" customFormat="1" x14ac:dyDescent="0.45"/>
    <row r="986" s="1" customFormat="1" x14ac:dyDescent="0.45"/>
    <row r="987" s="1" customFormat="1" x14ac:dyDescent="0.45"/>
    <row r="988" s="1" customFormat="1" x14ac:dyDescent="0.45"/>
    <row r="989" s="1" customFormat="1" x14ac:dyDescent="0.45"/>
    <row r="990" s="1" customFormat="1" x14ac:dyDescent="0.45"/>
    <row r="991" s="1" customFormat="1" x14ac:dyDescent="0.45"/>
    <row r="992" s="1" customFormat="1" x14ac:dyDescent="0.45"/>
    <row r="993" s="1" customFormat="1" x14ac:dyDescent="0.45"/>
    <row r="994" s="1" customFormat="1" x14ac:dyDescent="0.45"/>
    <row r="995" s="1" customFormat="1" x14ac:dyDescent="0.45"/>
    <row r="996" s="1" customFormat="1" x14ac:dyDescent="0.45"/>
    <row r="997" s="1" customFormat="1" x14ac:dyDescent="0.45"/>
    <row r="998" s="1" customFormat="1" x14ac:dyDescent="0.45"/>
    <row r="999" s="1" customFormat="1" x14ac:dyDescent="0.45"/>
    <row r="1000" s="1" customFormat="1" x14ac:dyDescent="0.45"/>
    <row r="1001" s="1" customFormat="1" x14ac:dyDescent="0.45"/>
    <row r="1002" s="1" customFormat="1" x14ac:dyDescent="0.45"/>
    <row r="1003" s="1" customFormat="1" x14ac:dyDescent="0.45"/>
    <row r="1004" s="1" customFormat="1" x14ac:dyDescent="0.45"/>
    <row r="1005" s="1" customFormat="1" x14ac:dyDescent="0.45"/>
    <row r="1006" s="1" customFormat="1" x14ac:dyDescent="0.45"/>
    <row r="1007" s="1" customFormat="1" x14ac:dyDescent="0.45"/>
    <row r="1008" s="1" customFormat="1" x14ac:dyDescent="0.45"/>
    <row r="1009" s="1" customFormat="1" x14ac:dyDescent="0.45"/>
    <row r="1010" s="1" customFormat="1" x14ac:dyDescent="0.45"/>
    <row r="1011" s="1" customFormat="1" x14ac:dyDescent="0.45"/>
    <row r="1012" s="1" customFormat="1" x14ac:dyDescent="0.45"/>
    <row r="1013" s="1" customFormat="1" x14ac:dyDescent="0.45"/>
    <row r="1014" s="1" customFormat="1" x14ac:dyDescent="0.45"/>
    <row r="1015" s="1" customFormat="1" x14ac:dyDescent="0.45"/>
    <row r="1016" s="1" customFormat="1" x14ac:dyDescent="0.45"/>
    <row r="1017" s="1" customFormat="1" x14ac:dyDescent="0.45"/>
    <row r="1018" s="1" customFormat="1" x14ac:dyDescent="0.45"/>
    <row r="1019" s="1" customFormat="1" x14ac:dyDescent="0.45"/>
    <row r="1020" s="1" customFormat="1" x14ac:dyDescent="0.45"/>
    <row r="1021" s="1" customFormat="1" x14ac:dyDescent="0.45"/>
    <row r="1022" s="1" customFormat="1" x14ac:dyDescent="0.45"/>
    <row r="1023" s="1" customFormat="1" x14ac:dyDescent="0.45"/>
    <row r="1024" s="1" customFormat="1" x14ac:dyDescent="0.45"/>
    <row r="1025" s="1" customFormat="1" x14ac:dyDescent="0.45"/>
    <row r="1026" s="1" customFormat="1" x14ac:dyDescent="0.45"/>
    <row r="1027" s="1" customFormat="1" x14ac:dyDescent="0.45"/>
    <row r="1028" s="1" customFormat="1" x14ac:dyDescent="0.45"/>
    <row r="1029" s="1" customFormat="1" x14ac:dyDescent="0.45"/>
    <row r="1030" s="1" customFormat="1" x14ac:dyDescent="0.45"/>
    <row r="1031" s="1" customFormat="1" x14ac:dyDescent="0.45"/>
    <row r="1032" s="1" customFormat="1" x14ac:dyDescent="0.45"/>
    <row r="1033" s="1" customFormat="1" x14ac:dyDescent="0.45"/>
    <row r="1034" s="1" customFormat="1" x14ac:dyDescent="0.45"/>
    <row r="1035" s="1" customFormat="1" x14ac:dyDescent="0.45"/>
    <row r="1036" s="1" customFormat="1" x14ac:dyDescent="0.45"/>
    <row r="1037" s="1" customFormat="1" x14ac:dyDescent="0.45"/>
    <row r="1038" s="1" customFormat="1" x14ac:dyDescent="0.45"/>
    <row r="1039" s="1" customFormat="1" x14ac:dyDescent="0.45"/>
    <row r="1040" s="1" customFormat="1" x14ac:dyDescent="0.45"/>
    <row r="1041" s="1" customFormat="1" x14ac:dyDescent="0.45"/>
    <row r="1042" s="1" customFormat="1" x14ac:dyDescent="0.45"/>
    <row r="1043" s="1" customFormat="1" x14ac:dyDescent="0.45"/>
    <row r="1044" s="1" customFormat="1" x14ac:dyDescent="0.45"/>
    <row r="1045" s="1" customFormat="1" x14ac:dyDescent="0.45"/>
    <row r="1046" s="1" customFormat="1" x14ac:dyDescent="0.45"/>
    <row r="1047" s="1" customFormat="1" x14ac:dyDescent="0.45"/>
    <row r="1048" s="1" customFormat="1" x14ac:dyDescent="0.45"/>
    <row r="1049" s="1" customFormat="1" x14ac:dyDescent="0.45"/>
    <row r="1050" s="1" customFormat="1" x14ac:dyDescent="0.45"/>
    <row r="1051" s="1" customFormat="1" x14ac:dyDescent="0.45"/>
    <row r="1052" s="1" customFormat="1" x14ac:dyDescent="0.45"/>
    <row r="1053" s="1" customFormat="1" x14ac:dyDescent="0.45"/>
    <row r="1054" s="1" customFormat="1" x14ac:dyDescent="0.45"/>
    <row r="1055" s="1" customFormat="1" x14ac:dyDescent="0.45"/>
    <row r="1056" s="1" customFormat="1" x14ac:dyDescent="0.45"/>
    <row r="1057" s="1" customFormat="1" x14ac:dyDescent="0.45"/>
    <row r="1058" s="1" customFormat="1" x14ac:dyDescent="0.45"/>
    <row r="1059" s="1" customFormat="1" x14ac:dyDescent="0.45"/>
    <row r="1060" s="1" customFormat="1" x14ac:dyDescent="0.45"/>
    <row r="1061" s="1" customFormat="1" x14ac:dyDescent="0.45"/>
    <row r="1062" s="1" customFormat="1" x14ac:dyDescent="0.45"/>
    <row r="1063" s="1" customFormat="1" x14ac:dyDescent="0.45"/>
    <row r="1064" s="1" customFormat="1" x14ac:dyDescent="0.45"/>
    <row r="1065" s="1" customFormat="1" x14ac:dyDescent="0.45"/>
    <row r="1066" s="1" customFormat="1" x14ac:dyDescent="0.45"/>
    <row r="1067" s="1" customFormat="1" x14ac:dyDescent="0.45"/>
    <row r="1068" s="1" customFormat="1" x14ac:dyDescent="0.45"/>
    <row r="1069" s="1" customFormat="1" x14ac:dyDescent="0.45"/>
    <row r="1070" s="1" customFormat="1" x14ac:dyDescent="0.45"/>
    <row r="1071" s="1" customFormat="1" x14ac:dyDescent="0.45"/>
    <row r="1072" s="1" customFormat="1" x14ac:dyDescent="0.45"/>
    <row r="1073" s="1" customFormat="1" x14ac:dyDescent="0.45"/>
    <row r="1074" s="1" customFormat="1" x14ac:dyDescent="0.45"/>
    <row r="1075" s="1" customFormat="1" x14ac:dyDescent="0.45"/>
    <row r="1076" s="1" customFormat="1" x14ac:dyDescent="0.45"/>
    <row r="1077" s="1" customFormat="1" x14ac:dyDescent="0.45"/>
    <row r="1078" s="1" customFormat="1" x14ac:dyDescent="0.45"/>
    <row r="1079" s="1" customFormat="1" x14ac:dyDescent="0.45"/>
    <row r="1080" s="1" customFormat="1" x14ac:dyDescent="0.45"/>
    <row r="1081" s="1" customFormat="1" x14ac:dyDescent="0.45"/>
    <row r="1082" s="1" customFormat="1" x14ac:dyDescent="0.45"/>
    <row r="1083" s="1" customFormat="1" x14ac:dyDescent="0.45"/>
    <row r="1084" s="1" customFormat="1" x14ac:dyDescent="0.45"/>
    <row r="1085" s="1" customFormat="1" x14ac:dyDescent="0.45"/>
    <row r="1086" s="1" customFormat="1" x14ac:dyDescent="0.45"/>
    <row r="1087" s="1" customFormat="1" x14ac:dyDescent="0.45"/>
    <row r="1088" s="1" customFormat="1" x14ac:dyDescent="0.45"/>
    <row r="1089" s="1" customFormat="1" x14ac:dyDescent="0.45"/>
    <row r="1090" s="1" customFormat="1" x14ac:dyDescent="0.45"/>
    <row r="1091" s="1" customFormat="1" x14ac:dyDescent="0.45"/>
    <row r="1092" s="1" customFormat="1" x14ac:dyDescent="0.45"/>
    <row r="1093" s="1" customFormat="1" x14ac:dyDescent="0.45"/>
    <row r="1094" s="1" customFormat="1" x14ac:dyDescent="0.45"/>
    <row r="1095" s="1" customFormat="1" x14ac:dyDescent="0.45"/>
    <row r="1096" s="1" customFormat="1" x14ac:dyDescent="0.45"/>
    <row r="1097" s="1" customFormat="1" x14ac:dyDescent="0.45"/>
    <row r="1098" s="1" customFormat="1" x14ac:dyDescent="0.45"/>
    <row r="1099" s="1" customFormat="1" x14ac:dyDescent="0.45"/>
    <row r="1100" s="1" customFormat="1" x14ac:dyDescent="0.45"/>
    <row r="1101" s="1" customFormat="1" x14ac:dyDescent="0.45"/>
    <row r="1102" s="1" customFormat="1" x14ac:dyDescent="0.45"/>
    <row r="1103" s="1" customFormat="1" x14ac:dyDescent="0.45"/>
    <row r="1104" s="1" customFormat="1" x14ac:dyDescent="0.45"/>
    <row r="1105" s="1" customFormat="1" x14ac:dyDescent="0.45"/>
    <row r="1106" s="1" customFormat="1" x14ac:dyDescent="0.45"/>
    <row r="1107" s="1" customFormat="1" x14ac:dyDescent="0.45"/>
    <row r="1108" s="1" customFormat="1" x14ac:dyDescent="0.45"/>
    <row r="1109" s="1" customFormat="1" x14ac:dyDescent="0.45"/>
    <row r="1110" s="1" customFormat="1" x14ac:dyDescent="0.45"/>
    <row r="1111" s="1" customFormat="1" x14ac:dyDescent="0.45"/>
    <row r="1112" s="1" customFormat="1" x14ac:dyDescent="0.45"/>
    <row r="1113" s="1" customFormat="1" x14ac:dyDescent="0.45"/>
    <row r="1114" s="1" customFormat="1" x14ac:dyDescent="0.45"/>
    <row r="1115" s="1" customFormat="1" x14ac:dyDescent="0.45"/>
    <row r="1116" s="1" customFormat="1" x14ac:dyDescent="0.45"/>
    <row r="1117" s="1" customFormat="1" x14ac:dyDescent="0.45"/>
    <row r="1118" s="1" customFormat="1" x14ac:dyDescent="0.45"/>
    <row r="1119" s="1" customFormat="1" x14ac:dyDescent="0.45"/>
    <row r="1120" s="1" customFormat="1" x14ac:dyDescent="0.45"/>
    <row r="1121" s="1" customFormat="1" x14ac:dyDescent="0.45"/>
    <row r="1122" s="1" customFormat="1" x14ac:dyDescent="0.45"/>
    <row r="1123" s="1" customFormat="1" x14ac:dyDescent="0.45"/>
    <row r="1124" s="1" customFormat="1" x14ac:dyDescent="0.45"/>
    <row r="1125" s="1" customFormat="1" x14ac:dyDescent="0.45"/>
    <row r="1126" s="1" customFormat="1" x14ac:dyDescent="0.45"/>
    <row r="1127" s="1" customFormat="1" x14ac:dyDescent="0.45"/>
    <row r="1128" s="1" customFormat="1" x14ac:dyDescent="0.45"/>
    <row r="1129" s="1" customFormat="1" x14ac:dyDescent="0.45"/>
    <row r="1130" s="1" customFormat="1" x14ac:dyDescent="0.45"/>
    <row r="1131" s="1" customFormat="1" x14ac:dyDescent="0.45"/>
    <row r="1132" s="1" customFormat="1" x14ac:dyDescent="0.45"/>
    <row r="1133" s="1" customFormat="1" x14ac:dyDescent="0.45"/>
    <row r="1134" s="1" customFormat="1" x14ac:dyDescent="0.45"/>
    <row r="1135" s="1" customFormat="1" x14ac:dyDescent="0.45"/>
    <row r="1136" s="1" customFormat="1" x14ac:dyDescent="0.45"/>
    <row r="1137" s="1" customFormat="1" x14ac:dyDescent="0.45"/>
    <row r="1138" s="1" customFormat="1" x14ac:dyDescent="0.45"/>
    <row r="1139" s="1" customFormat="1" x14ac:dyDescent="0.45"/>
    <row r="1140" s="1" customFormat="1" x14ac:dyDescent="0.45"/>
    <row r="1141" s="1" customFormat="1" x14ac:dyDescent="0.45"/>
    <row r="1142" s="1" customFormat="1" x14ac:dyDescent="0.45"/>
    <row r="1143" s="1" customFormat="1" x14ac:dyDescent="0.45"/>
    <row r="1144" s="1" customFormat="1" x14ac:dyDescent="0.45"/>
    <row r="1145" s="1" customFormat="1" x14ac:dyDescent="0.45"/>
    <row r="1146" s="1" customFormat="1" x14ac:dyDescent="0.45"/>
    <row r="1147" s="1" customFormat="1" x14ac:dyDescent="0.45"/>
    <row r="1148" s="1" customFormat="1" x14ac:dyDescent="0.45"/>
    <row r="1149" s="1" customFormat="1" x14ac:dyDescent="0.45"/>
    <row r="1150" s="1" customFormat="1" x14ac:dyDescent="0.45"/>
    <row r="1151" s="1" customFormat="1" x14ac:dyDescent="0.45"/>
    <row r="1152" s="1" customFormat="1" x14ac:dyDescent="0.45"/>
    <row r="1153" s="1" customFormat="1" x14ac:dyDescent="0.45"/>
    <row r="1154" s="1" customFormat="1" x14ac:dyDescent="0.45"/>
    <row r="1155" s="1" customFormat="1" x14ac:dyDescent="0.45"/>
    <row r="1156" s="1" customFormat="1" x14ac:dyDescent="0.45"/>
    <row r="1157" s="1" customFormat="1" x14ac:dyDescent="0.45"/>
    <row r="1158" s="1" customFormat="1" x14ac:dyDescent="0.45"/>
    <row r="1159" s="1" customFormat="1" x14ac:dyDescent="0.45"/>
    <row r="1160" s="1" customFormat="1" x14ac:dyDescent="0.45"/>
    <row r="1161" s="1" customFormat="1" x14ac:dyDescent="0.45"/>
    <row r="1162" s="1" customFormat="1" x14ac:dyDescent="0.45"/>
    <row r="1163" s="1" customFormat="1" x14ac:dyDescent="0.45"/>
    <row r="1164" s="1" customFormat="1" x14ac:dyDescent="0.45"/>
    <row r="1165" s="1" customFormat="1" x14ac:dyDescent="0.45"/>
    <row r="1166" s="1" customFormat="1" x14ac:dyDescent="0.45"/>
    <row r="1167" s="1" customFormat="1" x14ac:dyDescent="0.45"/>
    <row r="1168" s="1" customFormat="1" x14ac:dyDescent="0.45"/>
    <row r="1169" s="1" customFormat="1" x14ac:dyDescent="0.45"/>
    <row r="1170" s="1" customFormat="1" x14ac:dyDescent="0.45"/>
    <row r="1171" s="1" customFormat="1" x14ac:dyDescent="0.45"/>
    <row r="1172" s="1" customFormat="1" x14ac:dyDescent="0.45"/>
    <row r="1173" s="1" customFormat="1" x14ac:dyDescent="0.45"/>
    <row r="1174" s="1" customFormat="1" x14ac:dyDescent="0.45"/>
    <row r="1175" s="1" customFormat="1" x14ac:dyDescent="0.45"/>
    <row r="1176" s="1" customFormat="1" x14ac:dyDescent="0.45"/>
    <row r="1177" s="1" customFormat="1" x14ac:dyDescent="0.45"/>
    <row r="1178" s="1" customFormat="1" x14ac:dyDescent="0.45"/>
    <row r="1179" s="1" customFormat="1" x14ac:dyDescent="0.45"/>
    <row r="1180" s="1" customFormat="1" x14ac:dyDescent="0.45"/>
    <row r="1181" s="1" customFormat="1" x14ac:dyDescent="0.45"/>
    <row r="1182" s="1" customFormat="1" x14ac:dyDescent="0.45"/>
    <row r="1183" s="1" customFormat="1" x14ac:dyDescent="0.45"/>
    <row r="1184" s="1" customFormat="1" x14ac:dyDescent="0.45"/>
    <row r="1185" s="1" customFormat="1" x14ac:dyDescent="0.45"/>
    <row r="1186" s="1" customFormat="1" x14ac:dyDescent="0.45"/>
    <row r="1187" s="1" customFormat="1" x14ac:dyDescent="0.45"/>
    <row r="1188" s="1" customFormat="1" x14ac:dyDescent="0.45"/>
    <row r="1189" s="1" customFormat="1" x14ac:dyDescent="0.45"/>
    <row r="1190" s="1" customFormat="1" x14ac:dyDescent="0.45"/>
    <row r="1191" s="1" customFormat="1" x14ac:dyDescent="0.45"/>
    <row r="1192" s="1" customFormat="1" x14ac:dyDescent="0.45"/>
    <row r="1193" s="1" customFormat="1" x14ac:dyDescent="0.45"/>
    <row r="1194" s="1" customFormat="1" x14ac:dyDescent="0.45"/>
    <row r="1195" s="1" customFormat="1" x14ac:dyDescent="0.45"/>
    <row r="1196" s="1" customFormat="1" x14ac:dyDescent="0.45"/>
    <row r="1197" s="1" customFormat="1" x14ac:dyDescent="0.45"/>
    <row r="1198" s="1" customFormat="1" x14ac:dyDescent="0.45"/>
    <row r="1199" s="1" customFormat="1" x14ac:dyDescent="0.45"/>
    <row r="1200" s="1" customFormat="1" x14ac:dyDescent="0.45"/>
    <row r="1201" s="1" customFormat="1" x14ac:dyDescent="0.45"/>
    <row r="1202" s="1" customFormat="1" x14ac:dyDescent="0.45"/>
    <row r="1203" s="1" customFormat="1" x14ac:dyDescent="0.45"/>
    <row r="1204" s="1" customFormat="1" x14ac:dyDescent="0.45"/>
    <row r="1205" s="1" customFormat="1" x14ac:dyDescent="0.45"/>
    <row r="1206" s="1" customFormat="1" x14ac:dyDescent="0.45"/>
    <row r="1207" s="1" customFormat="1" x14ac:dyDescent="0.45"/>
    <row r="1208" s="1" customFormat="1" x14ac:dyDescent="0.45"/>
    <row r="1209" s="1" customFormat="1" x14ac:dyDescent="0.45"/>
    <row r="1210" s="1" customFormat="1" x14ac:dyDescent="0.45"/>
    <row r="1211" s="1" customFormat="1" x14ac:dyDescent="0.45"/>
    <row r="1212" s="1" customFormat="1" x14ac:dyDescent="0.45"/>
    <row r="1213" s="1" customFormat="1" x14ac:dyDescent="0.45"/>
    <row r="1214" s="1" customFormat="1" x14ac:dyDescent="0.45"/>
    <row r="1215" s="1" customFormat="1" x14ac:dyDescent="0.45"/>
    <row r="1216" s="1" customFormat="1" x14ac:dyDescent="0.45"/>
    <row r="1217" s="1" customFormat="1" x14ac:dyDescent="0.45"/>
    <row r="1218" s="1" customFormat="1" x14ac:dyDescent="0.45"/>
    <row r="1219" s="1" customFormat="1" x14ac:dyDescent="0.45"/>
    <row r="1220" s="1" customFormat="1" x14ac:dyDescent="0.45"/>
    <row r="1221" s="1" customFormat="1" x14ac:dyDescent="0.45"/>
    <row r="1222" s="1" customFormat="1" x14ac:dyDescent="0.45"/>
    <row r="1223" s="1" customFormat="1" x14ac:dyDescent="0.45"/>
    <row r="1224" s="1" customFormat="1" x14ac:dyDescent="0.45"/>
    <row r="1225" s="1" customFormat="1" x14ac:dyDescent="0.45"/>
    <row r="1226" s="1" customFormat="1" x14ac:dyDescent="0.45"/>
    <row r="1227" s="1" customFormat="1" x14ac:dyDescent="0.45"/>
    <row r="1228" s="1" customFormat="1" x14ac:dyDescent="0.45"/>
    <row r="1229" s="1" customFormat="1" x14ac:dyDescent="0.45"/>
    <row r="1230" s="1" customFormat="1" x14ac:dyDescent="0.45"/>
    <row r="1231" s="1" customFormat="1" x14ac:dyDescent="0.45"/>
    <row r="1232" s="1" customFormat="1" x14ac:dyDescent="0.45"/>
    <row r="1233" s="1" customFormat="1" x14ac:dyDescent="0.45"/>
    <row r="1234" s="1" customFormat="1" x14ac:dyDescent="0.45"/>
    <row r="1235" s="1" customFormat="1" x14ac:dyDescent="0.45"/>
    <row r="1236" s="1" customFormat="1" x14ac:dyDescent="0.45"/>
    <row r="1237" s="1" customFormat="1" x14ac:dyDescent="0.45"/>
    <row r="1238" s="1" customFormat="1" x14ac:dyDescent="0.45"/>
    <row r="1239" s="1" customFormat="1" x14ac:dyDescent="0.45"/>
    <row r="1240" s="1" customFormat="1" x14ac:dyDescent="0.45"/>
    <row r="1241" s="1" customFormat="1" x14ac:dyDescent="0.45"/>
    <row r="1242" s="1" customFormat="1" x14ac:dyDescent="0.45"/>
    <row r="1243" s="1" customFormat="1" x14ac:dyDescent="0.45"/>
    <row r="1244" s="1" customFormat="1" x14ac:dyDescent="0.45"/>
    <row r="1245" s="1" customFormat="1" x14ac:dyDescent="0.45"/>
    <row r="1246" s="1" customFormat="1" x14ac:dyDescent="0.45"/>
    <row r="1247" s="1" customFormat="1" x14ac:dyDescent="0.45"/>
    <row r="1248" s="1" customFormat="1" x14ac:dyDescent="0.45"/>
    <row r="1249" s="1" customFormat="1" x14ac:dyDescent="0.45"/>
    <row r="1250" s="1" customFormat="1" x14ac:dyDescent="0.45"/>
    <row r="1251" s="1" customFormat="1" x14ac:dyDescent="0.45"/>
    <row r="1252" s="1" customFormat="1" x14ac:dyDescent="0.45"/>
    <row r="1253" s="1" customFormat="1" x14ac:dyDescent="0.45"/>
    <row r="1254" s="1" customFormat="1" x14ac:dyDescent="0.45"/>
    <row r="1255" s="1" customFormat="1" x14ac:dyDescent="0.45"/>
    <row r="1256" s="1" customFormat="1" x14ac:dyDescent="0.45"/>
    <row r="1257" s="1" customFormat="1" x14ac:dyDescent="0.45"/>
    <row r="1258" s="1" customFormat="1" x14ac:dyDescent="0.45"/>
    <row r="1259" s="1" customFormat="1" x14ac:dyDescent="0.45"/>
    <row r="1260" s="1" customFormat="1" x14ac:dyDescent="0.45"/>
    <row r="1261" s="1" customFormat="1" x14ac:dyDescent="0.45"/>
    <row r="1262" s="1" customFormat="1" x14ac:dyDescent="0.45"/>
    <row r="1263" s="1" customFormat="1" x14ac:dyDescent="0.45"/>
    <row r="1264" s="1" customFormat="1" x14ac:dyDescent="0.45"/>
    <row r="1265" s="1" customFormat="1" x14ac:dyDescent="0.45"/>
    <row r="1266" s="1" customFormat="1" x14ac:dyDescent="0.45"/>
    <row r="1267" s="1" customFormat="1" x14ac:dyDescent="0.45"/>
    <row r="1268" s="1" customFormat="1" x14ac:dyDescent="0.45"/>
    <row r="1269" s="1" customFormat="1" x14ac:dyDescent="0.45"/>
    <row r="1270" s="1" customFormat="1" x14ac:dyDescent="0.45"/>
    <row r="1271" s="1" customFormat="1" x14ac:dyDescent="0.45"/>
    <row r="1272" s="1" customFormat="1" x14ac:dyDescent="0.45"/>
    <row r="1273" s="1" customFormat="1" x14ac:dyDescent="0.45"/>
    <row r="1274" s="1" customFormat="1" x14ac:dyDescent="0.45"/>
    <row r="1275" s="1" customFormat="1" x14ac:dyDescent="0.45"/>
    <row r="1276" s="1" customFormat="1" x14ac:dyDescent="0.45"/>
    <row r="1277" s="1" customFormat="1" x14ac:dyDescent="0.45"/>
    <row r="1278" s="1" customFormat="1" x14ac:dyDescent="0.45"/>
    <row r="1279" s="1" customFormat="1" x14ac:dyDescent="0.45"/>
    <row r="1280" s="1" customFormat="1" x14ac:dyDescent="0.45"/>
    <row r="1281" s="1" customFormat="1" x14ac:dyDescent="0.45"/>
    <row r="1282" s="1" customFormat="1" x14ac:dyDescent="0.45"/>
    <row r="1283" s="1" customFormat="1" x14ac:dyDescent="0.45"/>
    <row r="1284" s="1" customFormat="1" x14ac:dyDescent="0.45"/>
    <row r="1285" s="1" customFormat="1" x14ac:dyDescent="0.45"/>
    <row r="1286" s="1" customFormat="1" x14ac:dyDescent="0.45"/>
    <row r="1287" s="1" customFormat="1" x14ac:dyDescent="0.45"/>
    <row r="1288" s="1" customFormat="1" x14ac:dyDescent="0.45"/>
    <row r="1289" s="1" customFormat="1" x14ac:dyDescent="0.45"/>
    <row r="1290" s="1" customFormat="1" x14ac:dyDescent="0.45"/>
    <row r="1291" s="1" customFormat="1" x14ac:dyDescent="0.45"/>
    <row r="1292" s="1" customFormat="1" x14ac:dyDescent="0.45"/>
    <row r="1293" s="1" customFormat="1" x14ac:dyDescent="0.45"/>
    <row r="1294" s="1" customFormat="1" x14ac:dyDescent="0.45"/>
    <row r="1295" s="1" customFormat="1" x14ac:dyDescent="0.45"/>
    <row r="1296" s="1" customFormat="1" x14ac:dyDescent="0.45"/>
    <row r="1297" s="1" customFormat="1" x14ac:dyDescent="0.45"/>
    <row r="1298" s="1" customFormat="1" x14ac:dyDescent="0.45"/>
    <row r="1299" s="1" customFormat="1" x14ac:dyDescent="0.45"/>
    <row r="1300" s="1" customFormat="1" x14ac:dyDescent="0.45"/>
    <row r="1301" s="1" customFormat="1" x14ac:dyDescent="0.45"/>
    <row r="1302" s="1" customFormat="1" x14ac:dyDescent="0.45"/>
    <row r="1303" s="1" customFormat="1" x14ac:dyDescent="0.45"/>
    <row r="1304" s="1" customFormat="1" x14ac:dyDescent="0.45"/>
    <row r="1305" s="1" customFormat="1" x14ac:dyDescent="0.45"/>
    <row r="1306" s="1" customFormat="1" x14ac:dyDescent="0.45"/>
    <row r="1307" s="1" customFormat="1" x14ac:dyDescent="0.45"/>
    <row r="1308" s="1" customFormat="1" x14ac:dyDescent="0.45"/>
    <row r="1309" s="1" customFormat="1" x14ac:dyDescent="0.45"/>
    <row r="1310" s="1" customFormat="1" x14ac:dyDescent="0.45"/>
    <row r="1311" s="1" customFormat="1" x14ac:dyDescent="0.45"/>
    <row r="1312" s="1" customFormat="1" x14ac:dyDescent="0.45"/>
    <row r="1313" s="1" customFormat="1" x14ac:dyDescent="0.45"/>
    <row r="1314" s="1" customFormat="1" x14ac:dyDescent="0.45"/>
    <row r="1315" s="1" customFormat="1" x14ac:dyDescent="0.45"/>
    <row r="1316" s="1" customFormat="1" x14ac:dyDescent="0.45"/>
    <row r="1317" s="1" customFormat="1" x14ac:dyDescent="0.45"/>
    <row r="1318" s="1" customFormat="1" x14ac:dyDescent="0.45"/>
    <row r="1319" s="1" customFormat="1" x14ac:dyDescent="0.45"/>
    <row r="1320" s="1" customFormat="1" x14ac:dyDescent="0.45"/>
    <row r="1321" s="1" customFormat="1" x14ac:dyDescent="0.45"/>
    <row r="1322" s="1" customFormat="1" x14ac:dyDescent="0.45"/>
    <row r="1323" s="1" customFormat="1" x14ac:dyDescent="0.45"/>
    <row r="1324" s="1" customFormat="1" x14ac:dyDescent="0.45"/>
    <row r="1325" s="1" customFormat="1" x14ac:dyDescent="0.45"/>
    <row r="1326" s="1" customFormat="1" x14ac:dyDescent="0.45"/>
    <row r="1327" s="1" customFormat="1" x14ac:dyDescent="0.45"/>
    <row r="1328" s="1" customFormat="1" x14ac:dyDescent="0.45"/>
    <row r="1329" s="1" customFormat="1" x14ac:dyDescent="0.45"/>
    <row r="1330" s="1" customFormat="1" x14ac:dyDescent="0.45"/>
    <row r="1331" s="1" customFormat="1" x14ac:dyDescent="0.45"/>
    <row r="1332" s="1" customFormat="1" x14ac:dyDescent="0.45"/>
    <row r="1333" s="1" customFormat="1" x14ac:dyDescent="0.45"/>
    <row r="1334" s="1" customFormat="1" x14ac:dyDescent="0.45"/>
    <row r="1335" s="1" customFormat="1" x14ac:dyDescent="0.45"/>
    <row r="1336" s="1" customFormat="1" x14ac:dyDescent="0.45"/>
    <row r="1337" s="1" customFormat="1" x14ac:dyDescent="0.45"/>
    <row r="1338" s="1" customFormat="1" x14ac:dyDescent="0.45"/>
    <row r="1339" s="1" customFormat="1" x14ac:dyDescent="0.45"/>
    <row r="1340" s="1" customFormat="1" x14ac:dyDescent="0.45"/>
    <row r="1341" s="1" customFormat="1" x14ac:dyDescent="0.45"/>
    <row r="1342" s="1" customFormat="1" x14ac:dyDescent="0.45"/>
    <row r="1343" s="1" customFormat="1" x14ac:dyDescent="0.45"/>
    <row r="1344" s="1" customFormat="1" x14ac:dyDescent="0.45"/>
    <row r="1345" s="1" customFormat="1" x14ac:dyDescent="0.45"/>
    <row r="1346" s="1" customFormat="1" x14ac:dyDescent="0.45"/>
    <row r="1347" s="1" customFormat="1" x14ac:dyDescent="0.45"/>
    <row r="1348" s="1" customFormat="1" x14ac:dyDescent="0.45"/>
    <row r="1349" s="1" customFormat="1" x14ac:dyDescent="0.45"/>
    <row r="1350" s="1" customFormat="1" x14ac:dyDescent="0.45"/>
    <row r="1351" s="1" customFormat="1" x14ac:dyDescent="0.45"/>
    <row r="1352" s="1" customFormat="1" x14ac:dyDescent="0.45"/>
    <row r="1353" s="1" customFormat="1" x14ac:dyDescent="0.45"/>
    <row r="1354" s="1" customFormat="1" x14ac:dyDescent="0.45"/>
    <row r="1355" s="1" customFormat="1" x14ac:dyDescent="0.45"/>
    <row r="1356" s="1" customFormat="1" x14ac:dyDescent="0.45"/>
    <row r="1357" s="1" customFormat="1" x14ac:dyDescent="0.45"/>
    <row r="1358" s="1" customFormat="1" x14ac:dyDescent="0.45"/>
    <row r="1359" s="1" customFormat="1" x14ac:dyDescent="0.45"/>
    <row r="1360" s="1" customFormat="1" x14ac:dyDescent="0.45"/>
    <row r="1361" s="1" customFormat="1" x14ac:dyDescent="0.45"/>
    <row r="1362" s="1" customFormat="1" x14ac:dyDescent="0.45"/>
    <row r="1363" s="1" customFormat="1" x14ac:dyDescent="0.45"/>
    <row r="1364" s="1" customFormat="1" x14ac:dyDescent="0.45"/>
    <row r="1365" s="1" customFormat="1" x14ac:dyDescent="0.45"/>
    <row r="1366" s="1" customFormat="1" x14ac:dyDescent="0.45"/>
    <row r="1367" s="1" customFormat="1" x14ac:dyDescent="0.45"/>
    <row r="1368" s="1" customFormat="1" x14ac:dyDescent="0.45"/>
    <row r="1369" s="1" customFormat="1" x14ac:dyDescent="0.45"/>
    <row r="1370" s="1" customFormat="1" x14ac:dyDescent="0.45"/>
    <row r="1371" s="1" customFormat="1" x14ac:dyDescent="0.45"/>
    <row r="1372" s="1" customFormat="1" x14ac:dyDescent="0.45"/>
    <row r="1373" s="1" customFormat="1" x14ac:dyDescent="0.45"/>
    <row r="1374" s="1" customFormat="1" x14ac:dyDescent="0.45"/>
    <row r="1375" s="1" customFormat="1" x14ac:dyDescent="0.45"/>
    <row r="1376" s="1" customFormat="1" x14ac:dyDescent="0.45"/>
    <row r="1377" s="1" customFormat="1" x14ac:dyDescent="0.45"/>
    <row r="1378" s="1" customFormat="1" x14ac:dyDescent="0.45"/>
    <row r="1379" s="1" customFormat="1" x14ac:dyDescent="0.45"/>
    <row r="1380" s="1" customFormat="1" x14ac:dyDescent="0.45"/>
    <row r="1381" s="1" customFormat="1" x14ac:dyDescent="0.45"/>
    <row r="1382" s="1" customFormat="1" x14ac:dyDescent="0.45"/>
    <row r="1383" s="1" customFormat="1" x14ac:dyDescent="0.45"/>
    <row r="1384" s="1" customFormat="1" x14ac:dyDescent="0.45"/>
    <row r="1385" s="1" customFormat="1" x14ac:dyDescent="0.45"/>
    <row r="1386" s="1" customFormat="1" x14ac:dyDescent="0.45"/>
    <row r="1387" s="1" customFormat="1" x14ac:dyDescent="0.45"/>
    <row r="1388" s="1" customFormat="1" x14ac:dyDescent="0.45"/>
    <row r="1389" s="1" customFormat="1" x14ac:dyDescent="0.45"/>
    <row r="1390" s="1" customFormat="1" x14ac:dyDescent="0.45"/>
    <row r="1391" s="1" customFormat="1" x14ac:dyDescent="0.45"/>
    <row r="1392" s="1" customFormat="1" x14ac:dyDescent="0.45"/>
    <row r="1393" s="1" customFormat="1" x14ac:dyDescent="0.45"/>
    <row r="1394" s="1" customFormat="1" x14ac:dyDescent="0.45"/>
    <row r="1395" s="1" customFormat="1" x14ac:dyDescent="0.45"/>
    <row r="1396" s="1" customFormat="1" x14ac:dyDescent="0.45"/>
    <row r="1397" s="1" customFormat="1" x14ac:dyDescent="0.45"/>
    <row r="1398" s="1" customFormat="1" x14ac:dyDescent="0.45"/>
    <row r="1399" s="1" customFormat="1" x14ac:dyDescent="0.45"/>
    <row r="1400" s="1" customFormat="1" x14ac:dyDescent="0.45"/>
    <row r="1401" s="1" customFormat="1" x14ac:dyDescent="0.45"/>
    <row r="1402" s="1" customFormat="1" x14ac:dyDescent="0.45"/>
    <row r="1403" s="1" customFormat="1" x14ac:dyDescent="0.45"/>
    <row r="1404" s="1" customFormat="1" x14ac:dyDescent="0.45"/>
    <row r="1405" s="1" customFormat="1" x14ac:dyDescent="0.45"/>
    <row r="1406" s="1" customFormat="1" x14ac:dyDescent="0.45"/>
    <row r="1407" s="1" customFormat="1" x14ac:dyDescent="0.45"/>
    <row r="1408" s="1" customFormat="1" x14ac:dyDescent="0.45"/>
    <row r="1409" s="1" customFormat="1" x14ac:dyDescent="0.45"/>
    <row r="1410" s="1" customFormat="1" x14ac:dyDescent="0.45"/>
    <row r="1411" s="1" customFormat="1" x14ac:dyDescent="0.45"/>
    <row r="1412" s="1" customFormat="1" x14ac:dyDescent="0.45"/>
    <row r="1413" s="1" customFormat="1" x14ac:dyDescent="0.45"/>
    <row r="1414" s="1" customFormat="1" x14ac:dyDescent="0.45"/>
    <row r="1415" s="1" customFormat="1" x14ac:dyDescent="0.45"/>
    <row r="1416" s="1" customFormat="1" x14ac:dyDescent="0.45"/>
    <row r="1417" s="1" customFormat="1" x14ac:dyDescent="0.45"/>
    <row r="1418" s="1" customFormat="1" x14ac:dyDescent="0.45"/>
    <row r="1419" s="1" customFormat="1" x14ac:dyDescent="0.45"/>
    <row r="1420" s="1" customFormat="1" x14ac:dyDescent="0.45"/>
    <row r="1421" s="1" customFormat="1" x14ac:dyDescent="0.45"/>
    <row r="1422" s="1" customFormat="1" x14ac:dyDescent="0.45"/>
    <row r="1423" s="1" customFormat="1" x14ac:dyDescent="0.45"/>
    <row r="1424" s="1" customFormat="1" x14ac:dyDescent="0.45"/>
    <row r="1425" s="1" customFormat="1" x14ac:dyDescent="0.45"/>
    <row r="1426" s="1" customFormat="1" x14ac:dyDescent="0.45"/>
    <row r="1427" s="1" customFormat="1" x14ac:dyDescent="0.45"/>
    <row r="1428" s="1" customFormat="1" x14ac:dyDescent="0.45"/>
    <row r="1429" s="1" customFormat="1" x14ac:dyDescent="0.45"/>
    <row r="1430" s="1" customFormat="1" x14ac:dyDescent="0.45"/>
    <row r="1431" s="1" customFormat="1" x14ac:dyDescent="0.45"/>
    <row r="1432" s="1" customFormat="1" x14ac:dyDescent="0.45"/>
    <row r="1433" s="1" customFormat="1" x14ac:dyDescent="0.45"/>
    <row r="1434" s="1" customFormat="1" x14ac:dyDescent="0.45"/>
    <row r="1435" s="1" customFormat="1" x14ac:dyDescent="0.45"/>
    <row r="1436" s="1" customFormat="1" x14ac:dyDescent="0.45"/>
    <row r="1437" s="1" customFormat="1" x14ac:dyDescent="0.45"/>
    <row r="1438" s="1" customFormat="1" x14ac:dyDescent="0.45"/>
    <row r="1439" s="1" customFormat="1" x14ac:dyDescent="0.45"/>
    <row r="1440" s="1" customFormat="1" x14ac:dyDescent="0.45"/>
    <row r="1441" s="1" customFormat="1" x14ac:dyDescent="0.45"/>
    <row r="1442" s="1" customFormat="1" x14ac:dyDescent="0.45"/>
    <row r="1443" s="1" customFormat="1" x14ac:dyDescent="0.45"/>
    <row r="1444" s="1" customFormat="1" x14ac:dyDescent="0.45"/>
    <row r="1445" s="1" customFormat="1" x14ac:dyDescent="0.45"/>
    <row r="1446" s="1" customFormat="1" x14ac:dyDescent="0.45"/>
    <row r="1447" s="1" customFormat="1" x14ac:dyDescent="0.45"/>
    <row r="1448" s="1" customFormat="1" x14ac:dyDescent="0.45"/>
    <row r="1449" s="1" customFormat="1" x14ac:dyDescent="0.45"/>
    <row r="1450" s="1" customFormat="1" x14ac:dyDescent="0.45"/>
    <row r="1451" s="1" customFormat="1" x14ac:dyDescent="0.45"/>
    <row r="1452" s="1" customFormat="1" x14ac:dyDescent="0.45"/>
    <row r="1453" s="1" customFormat="1" x14ac:dyDescent="0.45"/>
    <row r="1454" s="1" customFormat="1" x14ac:dyDescent="0.45"/>
    <row r="1455" s="1" customFormat="1" x14ac:dyDescent="0.45"/>
    <row r="1456" s="1" customFormat="1" x14ac:dyDescent="0.45"/>
    <row r="1457" s="1" customFormat="1" x14ac:dyDescent="0.45"/>
    <row r="1458" s="1" customFormat="1" x14ac:dyDescent="0.45"/>
    <row r="1459" s="1" customFormat="1" x14ac:dyDescent="0.45"/>
    <row r="1460" s="1" customFormat="1" x14ac:dyDescent="0.45"/>
    <row r="1461" s="1" customFormat="1" x14ac:dyDescent="0.45"/>
    <row r="1462" s="1" customFormat="1" x14ac:dyDescent="0.45"/>
    <row r="1463" s="1" customFormat="1" x14ac:dyDescent="0.45"/>
    <row r="1464" s="1" customFormat="1" x14ac:dyDescent="0.45"/>
    <row r="1465" s="1" customFormat="1" x14ac:dyDescent="0.45"/>
    <row r="1466" s="1" customFormat="1" x14ac:dyDescent="0.45"/>
    <row r="1467" s="1" customFormat="1" x14ac:dyDescent="0.45"/>
    <row r="1468" s="1" customFormat="1" x14ac:dyDescent="0.45"/>
    <row r="1469" s="1" customFormat="1" x14ac:dyDescent="0.45"/>
    <row r="1470" s="1" customFormat="1" x14ac:dyDescent="0.45"/>
    <row r="1471" s="1" customFormat="1" x14ac:dyDescent="0.45"/>
    <row r="1472" s="1" customFormat="1" x14ac:dyDescent="0.45"/>
    <row r="1473" s="1" customFormat="1" x14ac:dyDescent="0.45"/>
    <row r="1474" s="1" customFormat="1" x14ac:dyDescent="0.45"/>
    <row r="1475" s="1" customFormat="1" x14ac:dyDescent="0.45"/>
    <row r="1476" s="1" customFormat="1" x14ac:dyDescent="0.45"/>
    <row r="1477" s="1" customFormat="1" x14ac:dyDescent="0.45"/>
    <row r="1478" s="1" customFormat="1" x14ac:dyDescent="0.45"/>
    <row r="1479" s="1" customFormat="1" x14ac:dyDescent="0.45"/>
    <row r="1480" s="1" customFormat="1" x14ac:dyDescent="0.45"/>
    <row r="1481" s="1" customFormat="1" x14ac:dyDescent="0.45"/>
    <row r="1482" s="1" customFormat="1" x14ac:dyDescent="0.45"/>
    <row r="1483" s="1" customFormat="1" x14ac:dyDescent="0.45"/>
    <row r="1484" s="1" customFormat="1" x14ac:dyDescent="0.45"/>
    <row r="1485" s="1" customFormat="1" x14ac:dyDescent="0.45"/>
    <row r="1486" s="1" customFormat="1" x14ac:dyDescent="0.45"/>
    <row r="1487" s="1" customFormat="1" x14ac:dyDescent="0.45"/>
    <row r="1488" s="1" customFormat="1" x14ac:dyDescent="0.45"/>
    <row r="1489" s="1" customFormat="1" x14ac:dyDescent="0.45"/>
    <row r="1490" s="1" customFormat="1" x14ac:dyDescent="0.45"/>
    <row r="1491" s="1" customFormat="1" x14ac:dyDescent="0.45"/>
    <row r="1492" s="1" customFormat="1" x14ac:dyDescent="0.45"/>
    <row r="1493" s="1" customFormat="1" x14ac:dyDescent="0.45"/>
    <row r="1494" s="1" customFormat="1" x14ac:dyDescent="0.45"/>
    <row r="1495" s="1" customFormat="1" x14ac:dyDescent="0.45"/>
    <row r="1496" s="1" customFormat="1" x14ac:dyDescent="0.45"/>
    <row r="1497" s="1" customFormat="1" x14ac:dyDescent="0.45"/>
    <row r="1498" s="1" customFormat="1" x14ac:dyDescent="0.45"/>
    <row r="1499" s="1" customFormat="1" x14ac:dyDescent="0.45"/>
    <row r="1500" s="1" customFormat="1" x14ac:dyDescent="0.45"/>
    <row r="1501" s="1" customFormat="1" x14ac:dyDescent="0.45"/>
    <row r="1502" s="1" customFormat="1" x14ac:dyDescent="0.45"/>
    <row r="1503" s="1" customFormat="1" x14ac:dyDescent="0.45"/>
    <row r="1504" s="1" customFormat="1" x14ac:dyDescent="0.45"/>
    <row r="1505" s="1" customFormat="1" x14ac:dyDescent="0.45"/>
    <row r="1506" s="1" customFormat="1" x14ac:dyDescent="0.45"/>
    <row r="1507" s="1" customFormat="1" x14ac:dyDescent="0.45"/>
    <row r="1508" s="1" customFormat="1" x14ac:dyDescent="0.45"/>
    <row r="1509" s="1" customFormat="1" x14ac:dyDescent="0.45"/>
    <row r="1510" s="1" customFormat="1" x14ac:dyDescent="0.45"/>
    <row r="1511" s="1" customFormat="1" x14ac:dyDescent="0.45"/>
    <row r="1512" s="1" customFormat="1" x14ac:dyDescent="0.45"/>
    <row r="1513" s="1" customFormat="1" x14ac:dyDescent="0.45"/>
    <row r="1514" s="1" customFormat="1" x14ac:dyDescent="0.45"/>
    <row r="1515" s="1" customFormat="1" x14ac:dyDescent="0.45"/>
    <row r="1516" s="1" customFormat="1" x14ac:dyDescent="0.45"/>
    <row r="1517" s="1" customFormat="1" x14ac:dyDescent="0.45"/>
    <row r="1518" s="1" customFormat="1" x14ac:dyDescent="0.45"/>
    <row r="1519" s="1" customFormat="1" x14ac:dyDescent="0.45"/>
    <row r="1520" s="1" customFormat="1" x14ac:dyDescent="0.45"/>
    <row r="1521" s="1" customFormat="1" x14ac:dyDescent="0.45"/>
    <row r="1522" s="1" customFormat="1" x14ac:dyDescent="0.45"/>
    <row r="1523" s="1" customFormat="1" x14ac:dyDescent="0.45"/>
    <row r="1524" s="1" customFormat="1" x14ac:dyDescent="0.45"/>
    <row r="1525" s="1" customFormat="1" x14ac:dyDescent="0.45"/>
    <row r="1526" s="1" customFormat="1" x14ac:dyDescent="0.45"/>
    <row r="1527" s="1" customFormat="1" x14ac:dyDescent="0.45"/>
    <row r="1528" s="1" customFormat="1" x14ac:dyDescent="0.45"/>
    <row r="1529" s="1" customFormat="1" x14ac:dyDescent="0.45"/>
    <row r="1530" s="1" customFormat="1" x14ac:dyDescent="0.45"/>
    <row r="1531" s="1" customFormat="1" x14ac:dyDescent="0.45"/>
    <row r="1532" s="1" customFormat="1" x14ac:dyDescent="0.45"/>
    <row r="1533" s="1" customFormat="1" x14ac:dyDescent="0.45"/>
    <row r="1534" s="1" customFormat="1" x14ac:dyDescent="0.45"/>
    <row r="1535" s="1" customFormat="1" x14ac:dyDescent="0.45"/>
    <row r="1536" s="1" customFormat="1" x14ac:dyDescent="0.45"/>
    <row r="1537" s="1" customFormat="1" x14ac:dyDescent="0.45"/>
    <row r="1538" s="1" customFormat="1" x14ac:dyDescent="0.45"/>
    <row r="1539" s="1" customFormat="1" x14ac:dyDescent="0.45"/>
    <row r="1540" s="1" customFormat="1" x14ac:dyDescent="0.45"/>
    <row r="1541" s="1" customFormat="1" x14ac:dyDescent="0.45"/>
    <row r="1542" s="1" customFormat="1" x14ac:dyDescent="0.45"/>
    <row r="1543" s="1" customFormat="1" x14ac:dyDescent="0.45"/>
    <row r="1544" s="1" customFormat="1" x14ac:dyDescent="0.45"/>
    <row r="1545" s="1" customFormat="1" x14ac:dyDescent="0.45"/>
    <row r="1546" s="1" customFormat="1" x14ac:dyDescent="0.45"/>
    <row r="1547" s="1" customFormat="1" x14ac:dyDescent="0.45"/>
    <row r="1548" s="1" customFormat="1" x14ac:dyDescent="0.45"/>
    <row r="1549" s="1" customFormat="1" x14ac:dyDescent="0.45"/>
    <row r="1550" s="1" customFormat="1" x14ac:dyDescent="0.45"/>
    <row r="1551" s="1" customFormat="1" x14ac:dyDescent="0.45"/>
    <row r="1552" s="1" customFormat="1" x14ac:dyDescent="0.45"/>
    <row r="1553" s="1" customFormat="1" x14ac:dyDescent="0.45"/>
    <row r="1554" s="1" customFormat="1" x14ac:dyDescent="0.45"/>
    <row r="1555" s="1" customFormat="1" x14ac:dyDescent="0.45"/>
    <row r="1556" s="1" customFormat="1" x14ac:dyDescent="0.45"/>
    <row r="1557" s="1" customFormat="1" x14ac:dyDescent="0.45"/>
    <row r="1558" s="1" customFormat="1" x14ac:dyDescent="0.45"/>
    <row r="1559" s="1" customFormat="1" x14ac:dyDescent="0.45"/>
    <row r="1560" s="1" customFormat="1" x14ac:dyDescent="0.45"/>
    <row r="1561" s="1" customFormat="1" x14ac:dyDescent="0.45"/>
    <row r="1562" s="1" customFormat="1" x14ac:dyDescent="0.45"/>
    <row r="1563" s="1" customFormat="1" x14ac:dyDescent="0.45"/>
    <row r="1564" s="1" customFormat="1" x14ac:dyDescent="0.45"/>
    <row r="1565" s="1" customFormat="1" x14ac:dyDescent="0.45"/>
    <row r="1566" s="1" customFormat="1" x14ac:dyDescent="0.45"/>
    <row r="1567" s="1" customFormat="1" x14ac:dyDescent="0.45"/>
    <row r="1568" s="1" customFormat="1" x14ac:dyDescent="0.45"/>
    <row r="1569" s="1" customFormat="1" x14ac:dyDescent="0.45"/>
    <row r="1570" s="1" customFormat="1" x14ac:dyDescent="0.45"/>
    <row r="1571" s="1" customFormat="1" x14ac:dyDescent="0.45"/>
    <row r="1572" s="1" customFormat="1" x14ac:dyDescent="0.45"/>
    <row r="1573" s="1" customFormat="1" x14ac:dyDescent="0.45"/>
    <row r="1574" s="1" customFormat="1" x14ac:dyDescent="0.45"/>
    <row r="1575" s="1" customFormat="1" x14ac:dyDescent="0.45"/>
    <row r="1576" s="1" customFormat="1" x14ac:dyDescent="0.45"/>
    <row r="1577" s="1" customFormat="1" x14ac:dyDescent="0.45"/>
    <row r="1578" s="1" customFormat="1" x14ac:dyDescent="0.45"/>
    <row r="1579" s="1" customFormat="1" x14ac:dyDescent="0.45"/>
    <row r="1580" s="1" customFormat="1" x14ac:dyDescent="0.45"/>
    <row r="1581" s="1" customFormat="1" x14ac:dyDescent="0.45"/>
    <row r="1582" s="1" customFormat="1" x14ac:dyDescent="0.45"/>
    <row r="1583" s="1" customFormat="1" x14ac:dyDescent="0.45"/>
    <row r="1584" s="1" customFormat="1" x14ac:dyDescent="0.45"/>
    <row r="1585" s="1" customFormat="1" x14ac:dyDescent="0.45"/>
    <row r="1586" s="1" customFormat="1" x14ac:dyDescent="0.45"/>
    <row r="1587" s="1" customFormat="1" x14ac:dyDescent="0.45"/>
    <row r="1588" s="1" customFormat="1" x14ac:dyDescent="0.45"/>
    <row r="1589" s="1" customFormat="1" x14ac:dyDescent="0.45"/>
    <row r="1590" s="1" customFormat="1" x14ac:dyDescent="0.45"/>
    <row r="1591" s="1" customFormat="1" x14ac:dyDescent="0.45"/>
    <row r="1592" s="1" customFormat="1" x14ac:dyDescent="0.45"/>
    <row r="1593" s="1" customFormat="1" x14ac:dyDescent="0.45"/>
    <row r="1594" s="1" customFormat="1" x14ac:dyDescent="0.45"/>
    <row r="1595" s="1" customFormat="1" x14ac:dyDescent="0.45"/>
    <row r="1596" s="1" customFormat="1" x14ac:dyDescent="0.45"/>
    <row r="1597" s="1" customFormat="1" x14ac:dyDescent="0.45"/>
    <row r="1598" s="1" customFormat="1" x14ac:dyDescent="0.45"/>
    <row r="1599" s="1" customFormat="1" x14ac:dyDescent="0.45"/>
    <row r="1600" s="1" customFormat="1" x14ac:dyDescent="0.45"/>
    <row r="1601" s="1" customFormat="1" x14ac:dyDescent="0.45"/>
    <row r="1602" s="1" customFormat="1" x14ac:dyDescent="0.45"/>
    <row r="1603" s="1" customFormat="1" x14ac:dyDescent="0.45"/>
    <row r="1604" s="1" customFormat="1" x14ac:dyDescent="0.45"/>
    <row r="1605" s="1" customFormat="1" x14ac:dyDescent="0.45"/>
    <row r="1606" s="1" customFormat="1" x14ac:dyDescent="0.45"/>
    <row r="1607" s="1" customFormat="1" x14ac:dyDescent="0.45"/>
    <row r="1608" s="1" customFormat="1" x14ac:dyDescent="0.45"/>
    <row r="1609" s="1" customFormat="1" x14ac:dyDescent="0.45"/>
    <row r="1610" s="1" customFormat="1" x14ac:dyDescent="0.45"/>
    <row r="1611" s="1" customFormat="1" x14ac:dyDescent="0.45"/>
    <row r="1612" s="1" customFormat="1" x14ac:dyDescent="0.45"/>
    <row r="1613" s="1" customFormat="1" x14ac:dyDescent="0.45"/>
    <row r="1614" s="1" customFormat="1" x14ac:dyDescent="0.45"/>
    <row r="1615" s="1" customFormat="1" x14ac:dyDescent="0.45"/>
    <row r="1616" s="1" customFormat="1" x14ac:dyDescent="0.45"/>
    <row r="1617" s="1" customFormat="1" x14ac:dyDescent="0.45"/>
    <row r="1618" s="1" customFormat="1" x14ac:dyDescent="0.45"/>
    <row r="1619" s="1" customFormat="1" x14ac:dyDescent="0.45"/>
    <row r="1620" s="1" customFormat="1" x14ac:dyDescent="0.45"/>
    <row r="1621" s="1" customFormat="1" x14ac:dyDescent="0.45"/>
    <row r="1622" s="1" customFormat="1" x14ac:dyDescent="0.45"/>
    <row r="1623" s="1" customFormat="1" x14ac:dyDescent="0.45"/>
    <row r="1624" s="1" customFormat="1" x14ac:dyDescent="0.45"/>
    <row r="1625" s="1" customFormat="1" x14ac:dyDescent="0.45"/>
    <row r="1626" s="1" customFormat="1" x14ac:dyDescent="0.45"/>
    <row r="1627" s="1" customFormat="1" x14ac:dyDescent="0.45"/>
    <row r="1628" s="1" customFormat="1" x14ac:dyDescent="0.45"/>
    <row r="1629" s="1" customFormat="1" x14ac:dyDescent="0.45"/>
    <row r="1630" s="1" customFormat="1" x14ac:dyDescent="0.45"/>
    <row r="1631" s="1" customFormat="1" x14ac:dyDescent="0.45"/>
    <row r="1632" s="1" customFormat="1" x14ac:dyDescent="0.45"/>
    <row r="1633" s="1" customFormat="1" x14ac:dyDescent="0.45"/>
    <row r="1634" s="1" customFormat="1" x14ac:dyDescent="0.45"/>
    <row r="1635" s="1" customFormat="1" x14ac:dyDescent="0.45"/>
    <row r="1636" s="1" customFormat="1" x14ac:dyDescent="0.45"/>
    <row r="1637" s="1" customFormat="1" x14ac:dyDescent="0.45"/>
    <row r="1638" s="1" customFormat="1" x14ac:dyDescent="0.45"/>
    <row r="1639" s="1" customFormat="1" x14ac:dyDescent="0.45"/>
    <row r="1640" s="1" customFormat="1" x14ac:dyDescent="0.45"/>
    <row r="1641" s="1" customFormat="1" x14ac:dyDescent="0.45"/>
    <row r="1642" s="1" customFormat="1" x14ac:dyDescent="0.45"/>
    <row r="1643" s="1" customFormat="1" x14ac:dyDescent="0.45"/>
    <row r="1644" s="1" customFormat="1" x14ac:dyDescent="0.45"/>
    <row r="1645" s="1" customFormat="1" x14ac:dyDescent="0.45"/>
    <row r="1646" s="1" customFormat="1" x14ac:dyDescent="0.45"/>
    <row r="1647" s="1" customFormat="1" x14ac:dyDescent="0.45"/>
    <row r="1648" s="1" customFormat="1" x14ac:dyDescent="0.45"/>
    <row r="1649" s="1" customFormat="1" x14ac:dyDescent="0.45"/>
    <row r="1650" s="1" customFormat="1" x14ac:dyDescent="0.45"/>
    <row r="1651" s="1" customFormat="1" x14ac:dyDescent="0.45"/>
    <row r="1652" s="1" customFormat="1" x14ac:dyDescent="0.45"/>
    <row r="1653" s="1" customFormat="1" x14ac:dyDescent="0.45"/>
    <row r="1654" s="1" customFormat="1" x14ac:dyDescent="0.45"/>
    <row r="1655" s="1" customFormat="1" x14ac:dyDescent="0.45"/>
    <row r="1656" s="1" customFormat="1" x14ac:dyDescent="0.45"/>
    <row r="1657" s="1" customFormat="1" x14ac:dyDescent="0.45"/>
    <row r="1658" s="1" customFormat="1" x14ac:dyDescent="0.45"/>
    <row r="1659" s="1" customFormat="1" x14ac:dyDescent="0.45"/>
    <row r="1660" s="1" customFormat="1" x14ac:dyDescent="0.45"/>
    <row r="1661" s="1" customFormat="1" x14ac:dyDescent="0.45"/>
    <row r="1662" s="1" customFormat="1" x14ac:dyDescent="0.45"/>
    <row r="1663" s="1" customFormat="1" x14ac:dyDescent="0.45"/>
    <row r="1664" s="1" customFormat="1" x14ac:dyDescent="0.45"/>
    <row r="1665" s="1" customFormat="1" x14ac:dyDescent="0.45"/>
    <row r="1666" s="1" customFormat="1" x14ac:dyDescent="0.45"/>
    <row r="1667" s="1" customFormat="1" x14ac:dyDescent="0.45"/>
    <row r="1668" s="1" customFormat="1" x14ac:dyDescent="0.45"/>
    <row r="1669" s="1" customFormat="1" x14ac:dyDescent="0.45"/>
    <row r="1670" s="1" customFormat="1" x14ac:dyDescent="0.45"/>
    <row r="1671" s="1" customFormat="1" x14ac:dyDescent="0.45"/>
    <row r="1672" s="1" customFormat="1" x14ac:dyDescent="0.45"/>
    <row r="1673" s="1" customFormat="1" x14ac:dyDescent="0.45"/>
    <row r="1674" s="1" customFormat="1" x14ac:dyDescent="0.45"/>
    <row r="1675" s="1" customFormat="1" x14ac:dyDescent="0.45"/>
    <row r="1676" s="1" customFormat="1" x14ac:dyDescent="0.45"/>
    <row r="1677" s="1" customFormat="1" x14ac:dyDescent="0.45"/>
    <row r="1678" s="1" customFormat="1" x14ac:dyDescent="0.45"/>
    <row r="1679" s="1" customFormat="1" x14ac:dyDescent="0.45"/>
    <row r="1680" s="1" customFormat="1" x14ac:dyDescent="0.45"/>
    <row r="1681" s="1" customFormat="1" x14ac:dyDescent="0.45"/>
    <row r="1682" s="1" customFormat="1" x14ac:dyDescent="0.45"/>
    <row r="1683" s="1" customFormat="1" x14ac:dyDescent="0.45"/>
    <row r="1684" s="1" customFormat="1" x14ac:dyDescent="0.45"/>
    <row r="1685" s="1" customFormat="1" x14ac:dyDescent="0.45"/>
    <row r="1686" s="1" customFormat="1" x14ac:dyDescent="0.45"/>
    <row r="1687" s="1" customFormat="1" x14ac:dyDescent="0.45"/>
    <row r="1688" s="1" customFormat="1" x14ac:dyDescent="0.45"/>
    <row r="1689" s="1" customFormat="1" x14ac:dyDescent="0.45"/>
    <row r="1690" s="1" customFormat="1" x14ac:dyDescent="0.45"/>
    <row r="1691" s="1" customFormat="1" x14ac:dyDescent="0.45"/>
    <row r="1692" s="1" customFormat="1" x14ac:dyDescent="0.45"/>
    <row r="1693" s="1" customFormat="1" x14ac:dyDescent="0.45"/>
    <row r="1694" s="1" customFormat="1" x14ac:dyDescent="0.45"/>
    <row r="1695" s="1" customFormat="1" x14ac:dyDescent="0.45"/>
    <row r="1696" s="1" customFormat="1" x14ac:dyDescent="0.45"/>
    <row r="1697" s="1" customFormat="1" x14ac:dyDescent="0.45"/>
    <row r="1698" s="1" customFormat="1" x14ac:dyDescent="0.45"/>
    <row r="1699" s="1" customFormat="1" x14ac:dyDescent="0.45"/>
    <row r="1700" s="1" customFormat="1" x14ac:dyDescent="0.45"/>
    <row r="1701" s="1" customFormat="1" x14ac:dyDescent="0.45"/>
    <row r="1702" s="1" customFormat="1" x14ac:dyDescent="0.45"/>
    <row r="1703" s="1" customFormat="1" x14ac:dyDescent="0.45"/>
    <row r="1704" s="1" customFormat="1" x14ac:dyDescent="0.45"/>
    <row r="1705" s="1" customFormat="1" x14ac:dyDescent="0.45"/>
    <row r="1706" s="1" customFormat="1" x14ac:dyDescent="0.45"/>
    <row r="1707" s="1" customFormat="1" x14ac:dyDescent="0.45"/>
    <row r="1708" s="1" customFormat="1" x14ac:dyDescent="0.45"/>
    <row r="1709" s="1" customFormat="1" x14ac:dyDescent="0.45"/>
    <row r="1710" s="1" customFormat="1" x14ac:dyDescent="0.45"/>
    <row r="1711" s="1" customFormat="1" x14ac:dyDescent="0.45"/>
    <row r="1712" s="1" customFormat="1" x14ac:dyDescent="0.45"/>
    <row r="1713" s="1" customFormat="1" x14ac:dyDescent="0.45"/>
    <row r="1714" s="1" customFormat="1" x14ac:dyDescent="0.45"/>
    <row r="1715" s="1" customFormat="1" x14ac:dyDescent="0.45"/>
    <row r="1716" s="1" customFormat="1" x14ac:dyDescent="0.45"/>
    <row r="1717" s="1" customFormat="1" x14ac:dyDescent="0.45"/>
    <row r="1718" s="1" customFormat="1" x14ac:dyDescent="0.45"/>
    <row r="1719" s="1" customFormat="1" x14ac:dyDescent="0.45"/>
    <row r="1720" s="1" customFormat="1" x14ac:dyDescent="0.45"/>
    <row r="1721" s="1" customFormat="1" x14ac:dyDescent="0.45"/>
    <row r="1722" s="1" customFormat="1" x14ac:dyDescent="0.45"/>
    <row r="1723" s="1" customFormat="1" x14ac:dyDescent="0.45"/>
    <row r="1724" s="1" customFormat="1" x14ac:dyDescent="0.45"/>
    <row r="1725" s="1" customFormat="1" x14ac:dyDescent="0.45"/>
    <row r="1726" s="1" customFormat="1" x14ac:dyDescent="0.45"/>
    <row r="1727" s="1" customFormat="1" x14ac:dyDescent="0.45"/>
    <row r="1728" s="1" customFormat="1" x14ac:dyDescent="0.45"/>
    <row r="1729" s="1" customFormat="1" x14ac:dyDescent="0.45"/>
    <row r="1730" s="1" customFormat="1" x14ac:dyDescent="0.45"/>
    <row r="1731" s="1" customFormat="1" x14ac:dyDescent="0.45"/>
    <row r="1732" s="1" customFormat="1" x14ac:dyDescent="0.45"/>
    <row r="1733" s="1" customFormat="1" x14ac:dyDescent="0.45"/>
    <row r="1734" s="1" customFormat="1" x14ac:dyDescent="0.45"/>
    <row r="1735" s="1" customFormat="1" x14ac:dyDescent="0.45"/>
    <row r="1736" s="1" customFormat="1" x14ac:dyDescent="0.45"/>
    <row r="1737" s="1" customFormat="1" x14ac:dyDescent="0.45"/>
    <row r="1738" s="1" customFormat="1" x14ac:dyDescent="0.45"/>
    <row r="1739" s="1" customFormat="1" x14ac:dyDescent="0.45"/>
    <row r="1740" s="1" customFormat="1" x14ac:dyDescent="0.45"/>
    <row r="1741" s="1" customFormat="1" x14ac:dyDescent="0.45"/>
    <row r="1742" s="1" customFormat="1" x14ac:dyDescent="0.45"/>
    <row r="1743" s="1" customFormat="1" x14ac:dyDescent="0.45"/>
    <row r="1744" s="1" customFormat="1" x14ac:dyDescent="0.45"/>
    <row r="1745" s="1" customFormat="1" x14ac:dyDescent="0.45"/>
    <row r="1746" s="1" customFormat="1" x14ac:dyDescent="0.45"/>
    <row r="1747" s="1" customFormat="1" x14ac:dyDescent="0.45"/>
    <row r="1748" s="1" customFormat="1" x14ac:dyDescent="0.45"/>
    <row r="1749" s="1" customFormat="1" x14ac:dyDescent="0.45"/>
    <row r="1750" s="1" customFormat="1" x14ac:dyDescent="0.45"/>
    <row r="1751" s="1" customFormat="1" x14ac:dyDescent="0.45"/>
    <row r="1752" s="1" customFormat="1" x14ac:dyDescent="0.45"/>
    <row r="1753" s="1" customFormat="1" x14ac:dyDescent="0.45"/>
    <row r="1754" s="1" customFormat="1" x14ac:dyDescent="0.45"/>
    <row r="1755" s="1" customFormat="1" x14ac:dyDescent="0.45"/>
    <row r="1756" s="1" customFormat="1" x14ac:dyDescent="0.45"/>
    <row r="1757" s="1" customFormat="1" x14ac:dyDescent="0.45"/>
    <row r="1758" s="1" customFormat="1" x14ac:dyDescent="0.45"/>
    <row r="1759" s="1" customFormat="1" x14ac:dyDescent="0.45"/>
    <row r="1760" s="1" customFormat="1" x14ac:dyDescent="0.45"/>
    <row r="1761" s="1" customFormat="1" x14ac:dyDescent="0.45"/>
    <row r="1762" s="1" customFormat="1" x14ac:dyDescent="0.45"/>
    <row r="1763" s="1" customFormat="1" x14ac:dyDescent="0.45"/>
    <row r="1764" s="1" customFormat="1" x14ac:dyDescent="0.45"/>
    <row r="1765" s="1" customFormat="1" x14ac:dyDescent="0.45"/>
    <row r="1766" s="1" customFormat="1" x14ac:dyDescent="0.45"/>
    <row r="1767" s="1" customFormat="1" x14ac:dyDescent="0.45"/>
    <row r="1768" s="1" customFormat="1" x14ac:dyDescent="0.45"/>
    <row r="1769" s="1" customFormat="1" x14ac:dyDescent="0.45"/>
    <row r="1770" s="1" customFormat="1" x14ac:dyDescent="0.45"/>
    <row r="1771" s="1" customFormat="1" x14ac:dyDescent="0.45"/>
    <row r="1772" s="1" customFormat="1" x14ac:dyDescent="0.45"/>
    <row r="1773" s="1" customFormat="1" x14ac:dyDescent="0.45"/>
    <row r="1774" s="1" customFormat="1" x14ac:dyDescent="0.45"/>
    <row r="1775" s="1" customFormat="1" x14ac:dyDescent="0.45"/>
    <row r="1776" s="1" customFormat="1" x14ac:dyDescent="0.45"/>
    <row r="1777" s="1" customFormat="1" x14ac:dyDescent="0.45"/>
    <row r="1778" s="1" customFormat="1" x14ac:dyDescent="0.45"/>
    <row r="1779" s="1" customFormat="1" x14ac:dyDescent="0.45"/>
    <row r="1780" s="1" customFormat="1" x14ac:dyDescent="0.45"/>
    <row r="1781" s="1" customFormat="1" x14ac:dyDescent="0.45"/>
    <row r="1782" s="1" customFormat="1" x14ac:dyDescent="0.45"/>
    <row r="1783" s="1" customFormat="1" x14ac:dyDescent="0.45"/>
    <row r="1784" s="1" customFormat="1" x14ac:dyDescent="0.45"/>
    <row r="1785" s="1" customFormat="1" x14ac:dyDescent="0.45"/>
    <row r="1786" s="1" customFormat="1" x14ac:dyDescent="0.45"/>
    <row r="1787" s="1" customFormat="1" x14ac:dyDescent="0.45"/>
    <row r="1788" s="1" customFormat="1" x14ac:dyDescent="0.45"/>
    <row r="1789" s="1" customFormat="1" x14ac:dyDescent="0.45"/>
    <row r="1790" s="1" customFormat="1" x14ac:dyDescent="0.45"/>
    <row r="1791" s="1" customFormat="1" x14ac:dyDescent="0.45"/>
    <row r="1792" s="1" customFormat="1" x14ac:dyDescent="0.45"/>
    <row r="1793" s="1" customFormat="1" x14ac:dyDescent="0.45"/>
    <row r="1794" s="1" customFormat="1" x14ac:dyDescent="0.45"/>
    <row r="1795" s="1" customFormat="1" x14ac:dyDescent="0.45"/>
    <row r="1796" s="1" customFormat="1" x14ac:dyDescent="0.45"/>
    <row r="1797" s="1" customFormat="1" x14ac:dyDescent="0.45"/>
    <row r="1798" s="1" customFormat="1" x14ac:dyDescent="0.45"/>
    <row r="1799" s="1" customFormat="1" x14ac:dyDescent="0.45"/>
    <row r="1800" s="1" customFormat="1" x14ac:dyDescent="0.45"/>
    <row r="1801" s="1" customFormat="1" x14ac:dyDescent="0.45"/>
    <row r="1802" s="1" customFormat="1" x14ac:dyDescent="0.45"/>
    <row r="1803" s="1" customFormat="1" x14ac:dyDescent="0.45"/>
    <row r="1804" s="1" customFormat="1" x14ac:dyDescent="0.45"/>
    <row r="1805" s="1" customFormat="1" x14ac:dyDescent="0.45"/>
    <row r="1806" s="1" customFormat="1" x14ac:dyDescent="0.45"/>
    <row r="1807" s="1" customFormat="1" x14ac:dyDescent="0.45"/>
    <row r="1808" s="1" customFormat="1" x14ac:dyDescent="0.45"/>
    <row r="1809" s="1" customFormat="1" x14ac:dyDescent="0.45"/>
    <row r="1810" s="1" customFormat="1" x14ac:dyDescent="0.45"/>
    <row r="1811" s="1" customFormat="1" x14ac:dyDescent="0.45"/>
    <row r="1812" s="1" customFormat="1" x14ac:dyDescent="0.45"/>
    <row r="1813" s="1" customFormat="1" x14ac:dyDescent="0.45"/>
    <row r="1814" s="1" customFormat="1" x14ac:dyDescent="0.45"/>
    <row r="1815" s="1" customFormat="1" x14ac:dyDescent="0.45"/>
    <row r="1816" s="1" customFormat="1" x14ac:dyDescent="0.45"/>
    <row r="1817" s="1" customFormat="1" x14ac:dyDescent="0.45"/>
    <row r="1818" s="1" customFormat="1" x14ac:dyDescent="0.45"/>
    <row r="1819" s="1" customFormat="1" x14ac:dyDescent="0.45"/>
    <row r="1820" s="1" customFormat="1" x14ac:dyDescent="0.45"/>
    <row r="1821" s="1" customFormat="1" x14ac:dyDescent="0.45"/>
    <row r="1822" s="1" customFormat="1" x14ac:dyDescent="0.45"/>
    <row r="1823" s="1" customFormat="1" x14ac:dyDescent="0.45"/>
    <row r="1824" s="1" customFormat="1" x14ac:dyDescent="0.45"/>
    <row r="1825" s="1" customFormat="1" x14ac:dyDescent="0.45"/>
    <row r="1826" s="1" customFormat="1" x14ac:dyDescent="0.45"/>
    <row r="1827" s="1" customFormat="1" x14ac:dyDescent="0.45"/>
    <row r="1828" s="1" customFormat="1" x14ac:dyDescent="0.45"/>
    <row r="1829" s="1" customFormat="1" x14ac:dyDescent="0.45"/>
    <row r="1830" s="1" customFormat="1" x14ac:dyDescent="0.45"/>
    <row r="1831" s="1" customFormat="1" x14ac:dyDescent="0.45"/>
    <row r="1832" s="1" customFormat="1" x14ac:dyDescent="0.45"/>
    <row r="1833" s="1" customFormat="1" x14ac:dyDescent="0.45"/>
    <row r="1834" s="1" customFormat="1" x14ac:dyDescent="0.45"/>
    <row r="1835" s="1" customFormat="1" x14ac:dyDescent="0.45"/>
    <row r="1836" s="1" customFormat="1" x14ac:dyDescent="0.45"/>
    <row r="1837" s="1" customFormat="1" x14ac:dyDescent="0.45"/>
    <row r="1838" s="1" customFormat="1" x14ac:dyDescent="0.45"/>
    <row r="1839" s="1" customFormat="1" x14ac:dyDescent="0.45"/>
    <row r="1840" s="1" customFormat="1" x14ac:dyDescent="0.45"/>
    <row r="1841" s="1" customFormat="1" x14ac:dyDescent="0.45"/>
    <row r="1842" s="1" customFormat="1" x14ac:dyDescent="0.45"/>
    <row r="1843" s="1" customFormat="1" x14ac:dyDescent="0.45"/>
    <row r="1844" s="1" customFormat="1" x14ac:dyDescent="0.45"/>
    <row r="1845" s="1" customFormat="1" x14ac:dyDescent="0.45"/>
    <row r="1846" s="1" customFormat="1" x14ac:dyDescent="0.45"/>
    <row r="1847" s="1" customFormat="1" x14ac:dyDescent="0.45"/>
    <row r="1848" s="1" customFormat="1" x14ac:dyDescent="0.45"/>
    <row r="1849" s="1" customFormat="1" x14ac:dyDescent="0.45"/>
    <row r="1850" s="1" customFormat="1" x14ac:dyDescent="0.45"/>
    <row r="1851" s="1" customFormat="1" x14ac:dyDescent="0.45"/>
    <row r="1852" s="1" customFormat="1" x14ac:dyDescent="0.45"/>
    <row r="1853" s="1" customFormat="1" x14ac:dyDescent="0.45"/>
    <row r="1854" s="1" customFormat="1" x14ac:dyDescent="0.45"/>
    <row r="1855" s="1" customFormat="1" x14ac:dyDescent="0.45"/>
    <row r="1856" s="1" customFormat="1" x14ac:dyDescent="0.45"/>
    <row r="1857" s="1" customFormat="1" x14ac:dyDescent="0.45"/>
    <row r="1858" s="1" customFormat="1" x14ac:dyDescent="0.45"/>
    <row r="1859" s="1" customFormat="1" x14ac:dyDescent="0.45"/>
    <row r="1860" s="1" customFormat="1" x14ac:dyDescent="0.45"/>
    <row r="1861" s="1" customFormat="1" x14ac:dyDescent="0.45"/>
    <row r="1862" s="1" customFormat="1" x14ac:dyDescent="0.45"/>
    <row r="1863" s="1" customFormat="1" x14ac:dyDescent="0.45"/>
    <row r="1864" s="1" customFormat="1" x14ac:dyDescent="0.45"/>
    <row r="1865" s="1" customFormat="1" x14ac:dyDescent="0.45"/>
    <row r="1866" s="1" customFormat="1" x14ac:dyDescent="0.45"/>
    <row r="1867" s="1" customFormat="1" x14ac:dyDescent="0.45"/>
    <row r="1868" s="1" customFormat="1" x14ac:dyDescent="0.45"/>
    <row r="1869" s="1" customFormat="1" x14ac:dyDescent="0.45"/>
    <row r="1870" s="1" customFormat="1" x14ac:dyDescent="0.45"/>
    <row r="1871" s="1" customFormat="1" x14ac:dyDescent="0.45"/>
    <row r="1872" s="1" customFormat="1" x14ac:dyDescent="0.45"/>
    <row r="1873" s="1" customFormat="1" x14ac:dyDescent="0.45"/>
    <row r="1874" s="1" customFormat="1" x14ac:dyDescent="0.45"/>
    <row r="1875" s="1" customFormat="1" x14ac:dyDescent="0.45"/>
    <row r="1876" s="1" customFormat="1" x14ac:dyDescent="0.45"/>
    <row r="1877" s="1" customFormat="1" x14ac:dyDescent="0.45"/>
    <row r="1878" s="1" customFormat="1" x14ac:dyDescent="0.45"/>
    <row r="1879" s="1" customFormat="1" x14ac:dyDescent="0.45"/>
    <row r="1880" s="1" customFormat="1" x14ac:dyDescent="0.45"/>
    <row r="1881" s="1" customFormat="1" x14ac:dyDescent="0.45"/>
    <row r="1882" s="1" customFormat="1" x14ac:dyDescent="0.45"/>
    <row r="1883" s="1" customFormat="1" x14ac:dyDescent="0.45"/>
    <row r="1884" s="1" customFormat="1" x14ac:dyDescent="0.45"/>
    <row r="1885" s="1" customFormat="1" x14ac:dyDescent="0.45"/>
    <row r="1886" s="1" customFormat="1" x14ac:dyDescent="0.45"/>
    <row r="1887" s="1" customFormat="1" x14ac:dyDescent="0.45"/>
    <row r="1888" s="1" customFormat="1" x14ac:dyDescent="0.45"/>
    <row r="1889" s="1" customFormat="1" x14ac:dyDescent="0.45"/>
    <row r="1890" s="1" customFormat="1" x14ac:dyDescent="0.45"/>
    <row r="1891" s="1" customFormat="1" x14ac:dyDescent="0.45"/>
    <row r="1892" s="1" customFormat="1" x14ac:dyDescent="0.45"/>
    <row r="1893" s="1" customFormat="1" x14ac:dyDescent="0.45"/>
    <row r="1894" s="1" customFormat="1" x14ac:dyDescent="0.45"/>
    <row r="1895" s="1" customFormat="1" x14ac:dyDescent="0.45"/>
    <row r="1896" s="1" customFormat="1" x14ac:dyDescent="0.45"/>
    <row r="1897" s="1" customFormat="1" x14ac:dyDescent="0.45"/>
    <row r="1898" s="1" customFormat="1" x14ac:dyDescent="0.45"/>
    <row r="1899" s="1" customFormat="1" x14ac:dyDescent="0.45"/>
    <row r="1900" s="1" customFormat="1" x14ac:dyDescent="0.45"/>
    <row r="1901" s="1" customFormat="1" x14ac:dyDescent="0.45"/>
    <row r="1902" s="1" customFormat="1" x14ac:dyDescent="0.45"/>
    <row r="1903" s="1" customFormat="1" x14ac:dyDescent="0.45"/>
    <row r="1904" s="1" customFormat="1" x14ac:dyDescent="0.45"/>
    <row r="1905" s="1" customFormat="1" x14ac:dyDescent="0.45"/>
    <row r="1906" s="1" customFormat="1" x14ac:dyDescent="0.45"/>
    <row r="1907" s="1" customFormat="1" x14ac:dyDescent="0.45"/>
    <row r="1908" s="1" customFormat="1" x14ac:dyDescent="0.45"/>
    <row r="1909" s="1" customFormat="1" x14ac:dyDescent="0.45"/>
    <row r="1910" s="1" customFormat="1" x14ac:dyDescent="0.45"/>
    <row r="1911" s="1" customFormat="1" x14ac:dyDescent="0.45"/>
    <row r="1912" s="1" customFormat="1" x14ac:dyDescent="0.45"/>
    <row r="1913" s="1" customFormat="1" x14ac:dyDescent="0.45"/>
    <row r="1914" s="1" customFormat="1" x14ac:dyDescent="0.45"/>
    <row r="1915" s="1" customFormat="1" x14ac:dyDescent="0.45"/>
    <row r="1916" s="1" customFormat="1" x14ac:dyDescent="0.45"/>
    <row r="1917" s="1" customFormat="1" x14ac:dyDescent="0.45"/>
    <row r="1918" s="1" customFormat="1" x14ac:dyDescent="0.45"/>
    <row r="1919" s="1" customFormat="1" x14ac:dyDescent="0.45"/>
    <row r="1920" s="1" customFormat="1" x14ac:dyDescent="0.45"/>
    <row r="1921" s="1" customFormat="1" x14ac:dyDescent="0.45"/>
    <row r="1922" s="1" customFormat="1" x14ac:dyDescent="0.45"/>
    <row r="1923" s="1" customFormat="1" x14ac:dyDescent="0.45"/>
    <row r="1924" s="1" customFormat="1" x14ac:dyDescent="0.45"/>
    <row r="1925" s="1" customFormat="1" x14ac:dyDescent="0.45"/>
    <row r="1926" s="1" customFormat="1" x14ac:dyDescent="0.45"/>
    <row r="1927" s="1" customFormat="1" x14ac:dyDescent="0.45"/>
    <row r="1928" s="1" customFormat="1" x14ac:dyDescent="0.45"/>
    <row r="1929" s="1" customFormat="1" x14ac:dyDescent="0.45"/>
    <row r="1930" s="1" customFormat="1" x14ac:dyDescent="0.45"/>
    <row r="1931" s="1" customFormat="1" x14ac:dyDescent="0.45"/>
    <row r="1932" s="1" customFormat="1" x14ac:dyDescent="0.45"/>
    <row r="1933" s="1" customFormat="1" x14ac:dyDescent="0.45"/>
    <row r="1934" s="1" customFormat="1" x14ac:dyDescent="0.45"/>
    <row r="1935" s="1" customFormat="1" x14ac:dyDescent="0.45"/>
    <row r="1936" s="1" customFormat="1" x14ac:dyDescent="0.45"/>
    <row r="1937" s="1" customFormat="1" x14ac:dyDescent="0.45"/>
    <row r="1938" s="1" customFormat="1" x14ac:dyDescent="0.45"/>
    <row r="1939" s="1" customFormat="1" x14ac:dyDescent="0.45"/>
    <row r="1940" s="1" customFormat="1" x14ac:dyDescent="0.45"/>
    <row r="1941" s="1" customFormat="1" x14ac:dyDescent="0.45"/>
    <row r="1942" s="1" customFormat="1" x14ac:dyDescent="0.45"/>
    <row r="1943" s="1" customFormat="1" x14ac:dyDescent="0.45"/>
    <row r="1944" s="1" customFormat="1" x14ac:dyDescent="0.45"/>
    <row r="1945" s="1" customFormat="1" x14ac:dyDescent="0.45"/>
    <row r="1946" s="1" customFormat="1" x14ac:dyDescent="0.45"/>
    <row r="1947" s="1" customFormat="1" x14ac:dyDescent="0.45"/>
    <row r="1948" s="1" customFormat="1" x14ac:dyDescent="0.45"/>
    <row r="1949" s="1" customFormat="1" x14ac:dyDescent="0.45"/>
    <row r="1950" s="1" customFormat="1" x14ac:dyDescent="0.45"/>
    <row r="1951" s="1" customFormat="1" x14ac:dyDescent="0.45"/>
    <row r="1952" s="1" customFormat="1" x14ac:dyDescent="0.45"/>
    <row r="1953" s="1" customFormat="1" x14ac:dyDescent="0.45"/>
    <row r="1954" s="1" customFormat="1" x14ac:dyDescent="0.45"/>
    <row r="1955" s="1" customFormat="1" x14ac:dyDescent="0.45"/>
    <row r="1956" s="1" customFormat="1" x14ac:dyDescent="0.45"/>
    <row r="1957" s="1" customFormat="1" x14ac:dyDescent="0.45"/>
    <row r="1958" s="1" customFormat="1" x14ac:dyDescent="0.45"/>
    <row r="1959" s="1" customFormat="1" x14ac:dyDescent="0.45"/>
    <row r="1960" s="1" customFormat="1" x14ac:dyDescent="0.45"/>
    <row r="1961" s="1" customFormat="1" x14ac:dyDescent="0.45"/>
    <row r="1962" s="1" customFormat="1" x14ac:dyDescent="0.45"/>
    <row r="1963" s="1" customFormat="1" x14ac:dyDescent="0.45"/>
    <row r="1964" s="1" customFormat="1" x14ac:dyDescent="0.45"/>
    <row r="1965" s="1" customFormat="1" x14ac:dyDescent="0.45"/>
    <row r="1966" s="1" customFormat="1" x14ac:dyDescent="0.45"/>
    <row r="1967" s="1" customFormat="1" x14ac:dyDescent="0.45"/>
    <row r="1968" s="1" customFormat="1" x14ac:dyDescent="0.45"/>
    <row r="1969" s="1" customFormat="1" x14ac:dyDescent="0.45"/>
    <row r="1970" s="1" customFormat="1" x14ac:dyDescent="0.45"/>
    <row r="1971" s="1" customFormat="1" x14ac:dyDescent="0.45"/>
    <row r="1972" s="1" customFormat="1" x14ac:dyDescent="0.45"/>
    <row r="1973" s="1" customFormat="1" x14ac:dyDescent="0.45"/>
    <row r="1974" s="1" customFormat="1" x14ac:dyDescent="0.45"/>
    <row r="1975" s="1" customFormat="1" x14ac:dyDescent="0.45"/>
    <row r="1976" s="1" customFormat="1" x14ac:dyDescent="0.45"/>
    <row r="1977" s="1" customFormat="1" x14ac:dyDescent="0.45"/>
    <row r="1978" s="1" customFormat="1" x14ac:dyDescent="0.45"/>
    <row r="1979" s="1" customFormat="1" x14ac:dyDescent="0.45"/>
    <row r="1980" s="1" customFormat="1" x14ac:dyDescent="0.45"/>
    <row r="1981" s="1" customFormat="1" x14ac:dyDescent="0.45"/>
    <row r="1982" s="1" customFormat="1" x14ac:dyDescent="0.45"/>
    <row r="1983" s="1" customFormat="1" x14ac:dyDescent="0.45"/>
    <row r="1984" s="1" customFormat="1" x14ac:dyDescent="0.45"/>
    <row r="1985" s="1" customFormat="1" x14ac:dyDescent="0.45"/>
    <row r="1986" s="1" customFormat="1" x14ac:dyDescent="0.45"/>
    <row r="1987" s="1" customFormat="1" x14ac:dyDescent="0.45"/>
    <row r="1988" s="1" customFormat="1" x14ac:dyDescent="0.45"/>
    <row r="1989" s="1" customFormat="1" x14ac:dyDescent="0.45"/>
    <row r="1990" s="1" customFormat="1" x14ac:dyDescent="0.45"/>
    <row r="1991" s="1" customFormat="1" x14ac:dyDescent="0.45"/>
    <row r="1992" s="1" customFormat="1" x14ac:dyDescent="0.45"/>
    <row r="1993" s="1" customFormat="1" x14ac:dyDescent="0.45"/>
    <row r="1994" s="1" customFormat="1" x14ac:dyDescent="0.45"/>
    <row r="1995" s="1" customFormat="1" x14ac:dyDescent="0.45"/>
    <row r="1996" s="1" customFormat="1" x14ac:dyDescent="0.45"/>
    <row r="1997" s="1" customFormat="1" x14ac:dyDescent="0.45"/>
    <row r="1998" s="1" customFormat="1" x14ac:dyDescent="0.45"/>
    <row r="1999" s="1" customFormat="1" x14ac:dyDescent="0.45"/>
    <row r="2000" s="1" customFormat="1" x14ac:dyDescent="0.45"/>
    <row r="2001" s="1" customFormat="1" x14ac:dyDescent="0.45"/>
    <row r="2002" s="1" customFormat="1" x14ac:dyDescent="0.45"/>
    <row r="2003" s="1" customFormat="1" x14ac:dyDescent="0.45"/>
    <row r="2004" s="1" customFormat="1" x14ac:dyDescent="0.45"/>
    <row r="2005" s="1" customFormat="1" x14ac:dyDescent="0.45"/>
    <row r="2006" s="1" customFormat="1" x14ac:dyDescent="0.45"/>
    <row r="2007" s="1" customFormat="1" x14ac:dyDescent="0.45"/>
    <row r="2008" s="1" customFormat="1" x14ac:dyDescent="0.45"/>
    <row r="2009" s="1" customFormat="1" x14ac:dyDescent="0.45"/>
    <row r="2010" s="1" customFormat="1" x14ac:dyDescent="0.45"/>
    <row r="2011" s="1" customFormat="1" x14ac:dyDescent="0.45"/>
    <row r="2012" s="1" customFormat="1" x14ac:dyDescent="0.45"/>
    <row r="2013" s="1" customFormat="1" x14ac:dyDescent="0.45"/>
    <row r="2014" s="1" customFormat="1" x14ac:dyDescent="0.45"/>
    <row r="2015" s="1" customFormat="1" x14ac:dyDescent="0.45"/>
    <row r="2016" s="1" customFormat="1" x14ac:dyDescent="0.45"/>
    <row r="2017" s="1" customFormat="1" x14ac:dyDescent="0.45"/>
    <row r="2018" s="1" customFormat="1" x14ac:dyDescent="0.45"/>
    <row r="2019" s="1" customFormat="1" x14ac:dyDescent="0.45"/>
    <row r="2020" s="1" customFormat="1" x14ac:dyDescent="0.45"/>
    <row r="2021" s="1" customFormat="1" x14ac:dyDescent="0.45"/>
    <row r="2022" s="1" customFormat="1" x14ac:dyDescent="0.45"/>
    <row r="2023" s="1" customFormat="1" x14ac:dyDescent="0.45"/>
    <row r="2024" s="1" customFormat="1" x14ac:dyDescent="0.45"/>
    <row r="2025" s="1" customFormat="1" x14ac:dyDescent="0.45"/>
    <row r="2026" s="1" customFormat="1" x14ac:dyDescent="0.45"/>
    <row r="2027" s="1" customFormat="1" x14ac:dyDescent="0.45"/>
    <row r="2028" s="1" customFormat="1" x14ac:dyDescent="0.45"/>
    <row r="2029" s="1" customFormat="1" x14ac:dyDescent="0.45"/>
    <row r="2030" s="1" customFormat="1" x14ac:dyDescent="0.45"/>
    <row r="2031" s="1" customFormat="1" x14ac:dyDescent="0.45"/>
    <row r="2032" s="1" customFormat="1" x14ac:dyDescent="0.45"/>
    <row r="2033" s="1" customFormat="1" x14ac:dyDescent="0.45"/>
    <row r="2034" s="1" customFormat="1" x14ac:dyDescent="0.45"/>
    <row r="2035" s="1" customFormat="1" x14ac:dyDescent="0.45"/>
    <row r="2036" s="1" customFormat="1" x14ac:dyDescent="0.45"/>
    <row r="2037" s="1" customFormat="1" x14ac:dyDescent="0.45"/>
    <row r="2038" s="1" customFormat="1" x14ac:dyDescent="0.45"/>
    <row r="2039" s="1" customFormat="1" x14ac:dyDescent="0.45"/>
    <row r="2040" s="1" customFormat="1" x14ac:dyDescent="0.45"/>
    <row r="2041" s="1" customFormat="1" x14ac:dyDescent="0.45"/>
    <row r="2042" s="1" customFormat="1" x14ac:dyDescent="0.45"/>
    <row r="2043" s="1" customFormat="1" x14ac:dyDescent="0.45"/>
    <row r="2044" s="1" customFormat="1" x14ac:dyDescent="0.45"/>
    <row r="2045" s="1" customFormat="1" x14ac:dyDescent="0.45"/>
    <row r="2046" s="1" customFormat="1" x14ac:dyDescent="0.45"/>
    <row r="2047" s="1" customFormat="1" x14ac:dyDescent="0.45"/>
    <row r="2048" s="1" customFormat="1" x14ac:dyDescent="0.45"/>
    <row r="2049" s="1" customFormat="1" x14ac:dyDescent="0.45"/>
    <row r="2050" s="1" customFormat="1" x14ac:dyDescent="0.45"/>
    <row r="2051" s="1" customFormat="1" x14ac:dyDescent="0.45"/>
    <row r="2052" s="1" customFormat="1" x14ac:dyDescent="0.45"/>
    <row r="2053" s="1" customFormat="1" x14ac:dyDescent="0.45"/>
    <row r="2054" s="1" customFormat="1" x14ac:dyDescent="0.45"/>
    <row r="2055" s="1" customFormat="1" x14ac:dyDescent="0.45"/>
    <row r="2056" s="1" customFormat="1" x14ac:dyDescent="0.45"/>
    <row r="2057" s="1" customFormat="1" x14ac:dyDescent="0.45"/>
    <row r="2058" s="1" customFormat="1" x14ac:dyDescent="0.45"/>
    <row r="2059" s="1" customFormat="1" x14ac:dyDescent="0.45"/>
    <row r="2060" s="1" customFormat="1" x14ac:dyDescent="0.45"/>
    <row r="2061" s="1" customFormat="1" x14ac:dyDescent="0.45"/>
    <row r="2062" s="1" customFormat="1" x14ac:dyDescent="0.45"/>
    <row r="2063" s="1" customFormat="1" x14ac:dyDescent="0.45"/>
    <row r="2064" s="1" customFormat="1" x14ac:dyDescent="0.45"/>
    <row r="2065" s="1" customFormat="1" x14ac:dyDescent="0.45"/>
    <row r="2066" s="1" customFormat="1" x14ac:dyDescent="0.45"/>
    <row r="2067" s="1" customFormat="1" x14ac:dyDescent="0.45"/>
    <row r="2068" s="1" customFormat="1" x14ac:dyDescent="0.45"/>
    <row r="2069" s="1" customFormat="1" x14ac:dyDescent="0.45"/>
    <row r="2070" s="1" customFormat="1" x14ac:dyDescent="0.45"/>
    <row r="2071" s="1" customFormat="1" x14ac:dyDescent="0.45"/>
    <row r="2072" s="1" customFormat="1" x14ac:dyDescent="0.45"/>
    <row r="2073" s="1" customFormat="1" x14ac:dyDescent="0.45"/>
    <row r="2074" s="1" customFormat="1" x14ac:dyDescent="0.45"/>
    <row r="2075" s="1" customFormat="1" x14ac:dyDescent="0.45"/>
    <row r="2076" s="1" customFormat="1" x14ac:dyDescent="0.45"/>
    <row r="2077" s="1" customFormat="1" x14ac:dyDescent="0.45"/>
    <row r="2078" s="1" customFormat="1" x14ac:dyDescent="0.45"/>
    <row r="2079" s="1" customFormat="1" x14ac:dyDescent="0.45"/>
    <row r="2080" s="1" customFormat="1" x14ac:dyDescent="0.45"/>
    <row r="2081" s="1" customFormat="1" x14ac:dyDescent="0.45"/>
    <row r="2082" s="1" customFormat="1" x14ac:dyDescent="0.45"/>
    <row r="2083" s="1" customFormat="1" x14ac:dyDescent="0.45"/>
    <row r="2084" s="1" customFormat="1" x14ac:dyDescent="0.45"/>
    <row r="2085" s="1" customFormat="1" x14ac:dyDescent="0.45"/>
    <row r="2086" s="1" customFormat="1" x14ac:dyDescent="0.45"/>
    <row r="2087" s="1" customFormat="1" x14ac:dyDescent="0.45"/>
    <row r="2088" s="1" customFormat="1" x14ac:dyDescent="0.45"/>
    <row r="2089" s="1" customFormat="1" x14ac:dyDescent="0.45"/>
    <row r="2090" s="1" customFormat="1" x14ac:dyDescent="0.45"/>
    <row r="2091" s="1" customFormat="1" x14ac:dyDescent="0.45"/>
    <row r="2092" s="1" customFormat="1" x14ac:dyDescent="0.45"/>
    <row r="2093" s="1" customFormat="1" x14ac:dyDescent="0.45"/>
    <row r="2094" s="1" customFormat="1" x14ac:dyDescent="0.45"/>
    <row r="2095" s="1" customFormat="1" x14ac:dyDescent="0.45"/>
    <row r="2096" s="1" customFormat="1" x14ac:dyDescent="0.45"/>
    <row r="2097" s="1" customFormat="1" x14ac:dyDescent="0.45"/>
    <row r="2098" s="1" customFormat="1" x14ac:dyDescent="0.45"/>
    <row r="2099" s="1" customFormat="1" x14ac:dyDescent="0.45"/>
    <row r="2100" s="1" customFormat="1" x14ac:dyDescent="0.45"/>
    <row r="2101" s="1" customFormat="1" x14ac:dyDescent="0.45"/>
    <row r="2102" s="1" customFormat="1" x14ac:dyDescent="0.45"/>
    <row r="2103" s="1" customFormat="1" x14ac:dyDescent="0.45"/>
    <row r="2104" s="1" customFormat="1" x14ac:dyDescent="0.45"/>
    <row r="2105" s="1" customFormat="1" x14ac:dyDescent="0.45"/>
    <row r="2106" s="1" customFormat="1" x14ac:dyDescent="0.45"/>
    <row r="2107" s="1" customFormat="1" x14ac:dyDescent="0.45"/>
    <row r="2108" s="1" customFormat="1" x14ac:dyDescent="0.45"/>
    <row r="2109" s="1" customFormat="1" x14ac:dyDescent="0.45"/>
    <row r="2110" s="1" customFormat="1" x14ac:dyDescent="0.45"/>
    <row r="2111" s="1" customFormat="1" x14ac:dyDescent="0.45"/>
    <row r="2112" s="1" customFormat="1" x14ac:dyDescent="0.45"/>
    <row r="2113" s="1" customFormat="1" x14ac:dyDescent="0.45"/>
    <row r="2114" s="1" customFormat="1" x14ac:dyDescent="0.45"/>
    <row r="2115" s="1" customFormat="1" x14ac:dyDescent="0.45"/>
    <row r="2116" s="1" customFormat="1" x14ac:dyDescent="0.45"/>
    <row r="2117" s="1" customFormat="1" x14ac:dyDescent="0.45"/>
    <row r="2118" s="1" customFormat="1" x14ac:dyDescent="0.45"/>
    <row r="2119" s="1" customFormat="1" x14ac:dyDescent="0.45"/>
    <row r="2120" s="1" customFormat="1" x14ac:dyDescent="0.45"/>
    <row r="2121" s="1" customFormat="1" x14ac:dyDescent="0.45"/>
    <row r="2122" s="1" customFormat="1" x14ac:dyDescent="0.45"/>
    <row r="2123" s="1" customFormat="1" x14ac:dyDescent="0.45"/>
    <row r="2124" s="1" customFormat="1" x14ac:dyDescent="0.45"/>
    <row r="2125" s="1" customFormat="1" x14ac:dyDescent="0.45"/>
    <row r="2126" s="1" customFormat="1" x14ac:dyDescent="0.45"/>
    <row r="2127" s="1" customFormat="1" x14ac:dyDescent="0.45"/>
    <row r="2128" s="1" customFormat="1" x14ac:dyDescent="0.45"/>
    <row r="2129" s="1" customFormat="1" x14ac:dyDescent="0.45"/>
    <row r="2130" s="1" customFormat="1" x14ac:dyDescent="0.45"/>
    <row r="2131" s="1" customFormat="1" x14ac:dyDescent="0.45"/>
    <row r="2132" s="1" customFormat="1" x14ac:dyDescent="0.45"/>
    <row r="2133" s="1" customFormat="1" x14ac:dyDescent="0.45"/>
    <row r="2134" s="1" customFormat="1" x14ac:dyDescent="0.45"/>
    <row r="2135" s="1" customFormat="1" x14ac:dyDescent="0.45"/>
    <row r="2136" s="1" customFormat="1" x14ac:dyDescent="0.45"/>
    <row r="2137" s="1" customFormat="1" x14ac:dyDescent="0.45"/>
    <row r="2138" s="1" customFormat="1" x14ac:dyDescent="0.45"/>
    <row r="2139" s="1" customFormat="1" x14ac:dyDescent="0.45"/>
    <row r="2140" s="1" customFormat="1" x14ac:dyDescent="0.45"/>
    <row r="2141" s="1" customFormat="1" x14ac:dyDescent="0.45"/>
    <row r="2142" s="1" customFormat="1" x14ac:dyDescent="0.45"/>
    <row r="2143" s="1" customFormat="1" x14ac:dyDescent="0.45"/>
    <row r="2144" s="1" customFormat="1" x14ac:dyDescent="0.45"/>
    <row r="2145" s="1" customFormat="1" x14ac:dyDescent="0.45"/>
    <row r="2146" s="1" customFormat="1" x14ac:dyDescent="0.45"/>
    <row r="2147" s="1" customFormat="1" x14ac:dyDescent="0.45"/>
    <row r="2148" s="1" customFormat="1" x14ac:dyDescent="0.45"/>
    <row r="2149" s="1" customFormat="1" x14ac:dyDescent="0.45"/>
    <row r="2150" s="1" customFormat="1" x14ac:dyDescent="0.45"/>
    <row r="2151" s="1" customFormat="1" x14ac:dyDescent="0.45"/>
    <row r="2152" s="1" customFormat="1" x14ac:dyDescent="0.45"/>
    <row r="2153" s="1" customFormat="1" x14ac:dyDescent="0.45"/>
    <row r="2154" s="1" customFormat="1" x14ac:dyDescent="0.45"/>
    <row r="2155" s="1" customFormat="1" x14ac:dyDescent="0.45"/>
    <row r="2156" s="1" customFormat="1" x14ac:dyDescent="0.45"/>
    <row r="2157" s="1" customFormat="1" x14ac:dyDescent="0.45"/>
    <row r="2158" s="1" customFormat="1" x14ac:dyDescent="0.45"/>
    <row r="2159" s="1" customFormat="1" x14ac:dyDescent="0.45"/>
    <row r="2160" s="1" customFormat="1" x14ac:dyDescent="0.45"/>
    <row r="2161" s="1" customFormat="1" x14ac:dyDescent="0.45"/>
    <row r="2162" s="1" customFormat="1" x14ac:dyDescent="0.45"/>
    <row r="2163" s="1" customFormat="1" x14ac:dyDescent="0.45"/>
    <row r="2164" s="1" customFormat="1" x14ac:dyDescent="0.45"/>
    <row r="2165" s="1" customFormat="1" x14ac:dyDescent="0.45"/>
    <row r="2166" s="1" customFormat="1" x14ac:dyDescent="0.45"/>
    <row r="2167" s="1" customFormat="1" x14ac:dyDescent="0.45"/>
    <row r="2168" s="1" customFormat="1" x14ac:dyDescent="0.45"/>
    <row r="2169" s="1" customFormat="1" x14ac:dyDescent="0.45"/>
    <row r="2170" s="1" customFormat="1" x14ac:dyDescent="0.45"/>
    <row r="2171" s="1" customFormat="1" x14ac:dyDescent="0.45"/>
    <row r="2172" s="1" customFormat="1" x14ac:dyDescent="0.45"/>
    <row r="2173" s="1" customFormat="1" x14ac:dyDescent="0.45"/>
    <row r="2174" s="1" customFormat="1" x14ac:dyDescent="0.45"/>
    <row r="2175" s="1" customFormat="1" x14ac:dyDescent="0.45"/>
    <row r="2176" s="1" customFormat="1" x14ac:dyDescent="0.45"/>
    <row r="2177" s="1" customFormat="1" x14ac:dyDescent="0.45"/>
    <row r="2178" s="1" customFormat="1" x14ac:dyDescent="0.45"/>
    <row r="2179" s="1" customFormat="1" x14ac:dyDescent="0.45"/>
    <row r="2180" s="1" customFormat="1" x14ac:dyDescent="0.45"/>
    <row r="2181" s="1" customFormat="1" x14ac:dyDescent="0.45"/>
    <row r="2182" s="1" customFormat="1" x14ac:dyDescent="0.45"/>
    <row r="2183" s="1" customFormat="1" x14ac:dyDescent="0.45"/>
    <row r="2184" s="1" customFormat="1" x14ac:dyDescent="0.45"/>
    <row r="2185" s="1" customFormat="1" x14ac:dyDescent="0.45"/>
    <row r="2186" s="1" customFormat="1" x14ac:dyDescent="0.45"/>
    <row r="2187" s="1" customFormat="1" x14ac:dyDescent="0.45"/>
    <row r="2188" s="1" customFormat="1" x14ac:dyDescent="0.45"/>
    <row r="2189" s="1" customFormat="1" x14ac:dyDescent="0.45"/>
    <row r="2190" s="1" customFormat="1" x14ac:dyDescent="0.45"/>
    <row r="2191" s="1" customFormat="1" x14ac:dyDescent="0.45"/>
    <row r="2192" s="1" customFormat="1" x14ac:dyDescent="0.45"/>
    <row r="2193" s="1" customFormat="1" x14ac:dyDescent="0.45"/>
    <row r="2194" s="1" customFormat="1" x14ac:dyDescent="0.45"/>
    <row r="2195" s="1" customFormat="1" x14ac:dyDescent="0.45"/>
    <row r="2196" s="1" customFormat="1" x14ac:dyDescent="0.45"/>
    <row r="2197" s="1" customFormat="1" x14ac:dyDescent="0.45"/>
    <row r="2198" s="1" customFormat="1" x14ac:dyDescent="0.45"/>
    <row r="2199" s="1" customFormat="1" x14ac:dyDescent="0.45"/>
    <row r="2200" s="1" customFormat="1" x14ac:dyDescent="0.45"/>
    <row r="2201" s="1" customFormat="1" x14ac:dyDescent="0.45"/>
    <row r="2202" s="1" customFormat="1" x14ac:dyDescent="0.45"/>
    <row r="2203" s="1" customFormat="1" x14ac:dyDescent="0.45"/>
    <row r="2204" s="1" customFormat="1" x14ac:dyDescent="0.45"/>
    <row r="2205" s="1" customFormat="1" x14ac:dyDescent="0.45"/>
    <row r="2206" s="1" customFormat="1" x14ac:dyDescent="0.45"/>
    <row r="2207" s="1" customFormat="1" x14ac:dyDescent="0.45"/>
    <row r="2208" s="1" customFormat="1" x14ac:dyDescent="0.45"/>
    <row r="2209" s="1" customFormat="1" x14ac:dyDescent="0.45"/>
    <row r="2210" s="1" customFormat="1" x14ac:dyDescent="0.45"/>
    <row r="2211" s="1" customFormat="1" x14ac:dyDescent="0.45"/>
    <row r="2212" s="1" customFormat="1" x14ac:dyDescent="0.45"/>
    <row r="2213" s="1" customFormat="1" x14ac:dyDescent="0.45"/>
    <row r="2214" s="1" customFormat="1" x14ac:dyDescent="0.45"/>
    <row r="2215" s="1" customFormat="1" x14ac:dyDescent="0.45"/>
    <row r="2216" s="1" customFormat="1" x14ac:dyDescent="0.45"/>
    <row r="2217" s="1" customFormat="1" x14ac:dyDescent="0.45"/>
    <row r="2218" s="1" customFormat="1" x14ac:dyDescent="0.45"/>
    <row r="2219" s="1" customFormat="1" x14ac:dyDescent="0.45"/>
    <row r="2220" s="1" customFormat="1" x14ac:dyDescent="0.45"/>
    <row r="2221" s="1" customFormat="1" x14ac:dyDescent="0.45"/>
    <row r="2222" s="1" customFormat="1" x14ac:dyDescent="0.45"/>
    <row r="2223" s="1" customFormat="1" x14ac:dyDescent="0.45"/>
    <row r="2224" s="1" customFormat="1" x14ac:dyDescent="0.45"/>
    <row r="2225" s="1" customFormat="1" x14ac:dyDescent="0.45"/>
    <row r="2226" s="1" customFormat="1" x14ac:dyDescent="0.45"/>
    <row r="2227" s="1" customFormat="1" x14ac:dyDescent="0.45"/>
    <row r="2228" s="1" customFormat="1" x14ac:dyDescent="0.45"/>
    <row r="2229" s="1" customFormat="1" x14ac:dyDescent="0.45"/>
    <row r="2230" s="1" customFormat="1" x14ac:dyDescent="0.45"/>
    <row r="2231" s="1" customFormat="1" x14ac:dyDescent="0.45"/>
    <row r="2232" s="1" customFormat="1" x14ac:dyDescent="0.45"/>
    <row r="2233" s="1" customFormat="1" x14ac:dyDescent="0.45"/>
    <row r="2234" s="1" customFormat="1" x14ac:dyDescent="0.45"/>
    <row r="2235" s="1" customFormat="1" x14ac:dyDescent="0.45"/>
    <row r="2236" s="1" customFormat="1" x14ac:dyDescent="0.45"/>
    <row r="2237" s="1" customFormat="1" x14ac:dyDescent="0.45"/>
    <row r="2238" s="1" customFormat="1" x14ac:dyDescent="0.45"/>
    <row r="2239" s="1" customFormat="1" x14ac:dyDescent="0.45"/>
    <row r="2240" s="1" customFormat="1" x14ac:dyDescent="0.45"/>
    <row r="2241" s="1" customFormat="1" x14ac:dyDescent="0.45"/>
    <row r="2242" s="1" customFormat="1" x14ac:dyDescent="0.45"/>
    <row r="2243" s="1" customFormat="1" x14ac:dyDescent="0.45"/>
    <row r="2244" s="1" customFormat="1" x14ac:dyDescent="0.45"/>
    <row r="2245" s="1" customFormat="1" x14ac:dyDescent="0.45"/>
    <row r="2246" s="1" customFormat="1" x14ac:dyDescent="0.45"/>
    <row r="2247" s="1" customFormat="1" x14ac:dyDescent="0.45"/>
    <row r="2248" s="1" customFormat="1" x14ac:dyDescent="0.45"/>
    <row r="2249" s="1" customFormat="1" x14ac:dyDescent="0.45"/>
    <row r="2250" s="1" customFormat="1" x14ac:dyDescent="0.45"/>
    <row r="2251" s="1" customFormat="1" x14ac:dyDescent="0.45"/>
    <row r="2252" s="1" customFormat="1" x14ac:dyDescent="0.45"/>
    <row r="2253" s="1" customFormat="1" x14ac:dyDescent="0.45"/>
    <row r="2254" s="1" customFormat="1" x14ac:dyDescent="0.45"/>
    <row r="2255" s="1" customFormat="1" x14ac:dyDescent="0.45"/>
    <row r="2256" s="1" customFormat="1" x14ac:dyDescent="0.45"/>
    <row r="2257" s="1" customFormat="1" x14ac:dyDescent="0.45"/>
    <row r="2258" s="1" customFormat="1" x14ac:dyDescent="0.45"/>
    <row r="2259" s="1" customFormat="1" x14ac:dyDescent="0.45"/>
    <row r="2260" s="1" customFormat="1" x14ac:dyDescent="0.45"/>
    <row r="2261" s="1" customFormat="1" x14ac:dyDescent="0.45"/>
    <row r="2262" s="1" customFormat="1" x14ac:dyDescent="0.45"/>
    <row r="2263" s="1" customFormat="1" x14ac:dyDescent="0.45"/>
    <row r="2264" s="1" customFormat="1" x14ac:dyDescent="0.45"/>
    <row r="2265" s="1" customFormat="1" x14ac:dyDescent="0.45"/>
    <row r="2266" s="1" customFormat="1" x14ac:dyDescent="0.45"/>
    <row r="2267" s="1" customFormat="1" x14ac:dyDescent="0.45"/>
    <row r="2268" s="1" customFormat="1" x14ac:dyDescent="0.45"/>
    <row r="2269" s="1" customFormat="1" x14ac:dyDescent="0.45"/>
    <row r="2270" s="1" customFormat="1" x14ac:dyDescent="0.45"/>
    <row r="2271" s="1" customFormat="1" x14ac:dyDescent="0.45"/>
    <row r="2272" s="1" customFormat="1" x14ac:dyDescent="0.45"/>
    <row r="2273" s="1" customFormat="1" x14ac:dyDescent="0.45"/>
    <row r="2274" s="1" customFormat="1" x14ac:dyDescent="0.45"/>
    <row r="2275" s="1" customFormat="1" x14ac:dyDescent="0.45"/>
    <row r="2276" s="1" customFormat="1" x14ac:dyDescent="0.45"/>
    <row r="2277" s="1" customFormat="1" x14ac:dyDescent="0.45"/>
    <row r="2278" s="1" customFormat="1" x14ac:dyDescent="0.45"/>
    <row r="2279" s="1" customFormat="1" x14ac:dyDescent="0.45"/>
    <row r="2280" s="1" customFormat="1" x14ac:dyDescent="0.45"/>
    <row r="2281" s="1" customFormat="1" x14ac:dyDescent="0.45"/>
    <row r="2282" s="1" customFormat="1" x14ac:dyDescent="0.45"/>
    <row r="2283" s="1" customFormat="1" x14ac:dyDescent="0.45"/>
    <row r="2284" s="1" customFormat="1" x14ac:dyDescent="0.45"/>
    <row r="2285" s="1" customFormat="1" x14ac:dyDescent="0.45"/>
    <row r="2286" s="1" customFormat="1" x14ac:dyDescent="0.45"/>
    <row r="2287" s="1" customFormat="1" x14ac:dyDescent="0.45"/>
    <row r="2288" s="1" customFormat="1" x14ac:dyDescent="0.45"/>
    <row r="2289" s="1" customFormat="1" x14ac:dyDescent="0.45"/>
    <row r="2290" s="1" customFormat="1" x14ac:dyDescent="0.45"/>
    <row r="2291" s="1" customFormat="1" x14ac:dyDescent="0.45"/>
    <row r="2292" s="1" customFormat="1" x14ac:dyDescent="0.45"/>
    <row r="2293" s="1" customFormat="1" x14ac:dyDescent="0.45"/>
    <row r="2294" s="1" customFormat="1" x14ac:dyDescent="0.45"/>
    <row r="2295" s="1" customFormat="1" x14ac:dyDescent="0.45"/>
    <row r="2296" s="1" customFormat="1" x14ac:dyDescent="0.45"/>
    <row r="2297" s="1" customFormat="1" x14ac:dyDescent="0.45"/>
    <row r="2298" s="1" customFormat="1" x14ac:dyDescent="0.45"/>
    <row r="2299" s="1" customFormat="1" x14ac:dyDescent="0.45"/>
    <row r="2300" s="1" customFormat="1" x14ac:dyDescent="0.45"/>
    <row r="2301" s="1" customFormat="1" x14ac:dyDescent="0.45"/>
    <row r="2302" s="1" customFormat="1" x14ac:dyDescent="0.45"/>
    <row r="2303" s="1" customFormat="1" x14ac:dyDescent="0.45"/>
    <row r="2304" s="1" customFormat="1" x14ac:dyDescent="0.45"/>
    <row r="2305" s="1" customFormat="1" x14ac:dyDescent="0.45"/>
    <row r="2306" s="1" customFormat="1" x14ac:dyDescent="0.45"/>
    <row r="2307" s="1" customFormat="1" x14ac:dyDescent="0.45"/>
    <row r="2308" s="1" customFormat="1" x14ac:dyDescent="0.45"/>
    <row r="2309" s="1" customFormat="1" x14ac:dyDescent="0.45"/>
    <row r="2310" s="1" customFormat="1" x14ac:dyDescent="0.45"/>
  </sheetData>
  <mergeCells count="4">
    <mergeCell ref="C4:C5"/>
    <mergeCell ref="D4:W4"/>
    <mergeCell ref="B4:B5"/>
    <mergeCell ref="B2:O2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O829"/>
  <sheetViews>
    <sheetView topLeftCell="A4" workbookViewId="0">
      <pane ySplit="4" topLeftCell="A44" activePane="bottomLeft" state="frozen"/>
      <selection activeCell="A4" sqref="A4"/>
      <selection pane="bottomLeft" activeCell="U4" sqref="U4"/>
    </sheetView>
  </sheetViews>
  <sheetFormatPr defaultRowHeight="14.25" x14ac:dyDescent="0.45"/>
  <cols>
    <col min="1" max="1" width="2.1328125" style="1" customWidth="1"/>
    <col min="2" max="2" width="3.86328125" style="1" customWidth="1"/>
    <col min="3" max="3" width="41.265625" bestFit="1" customWidth="1"/>
    <col min="24" max="145" width="8.86328125" style="1"/>
  </cols>
  <sheetData>
    <row r="1" spans="1:145" s="1" customFormat="1" x14ac:dyDescent="0.45"/>
    <row r="2" spans="1:145" s="1" customFormat="1" x14ac:dyDescent="0.45"/>
    <row r="3" spans="1:145" s="1" customFormat="1" x14ac:dyDescent="0.45"/>
    <row r="4" spans="1:145" s="1" customFormat="1" ht="18" x14ac:dyDescent="0.55000000000000004">
      <c r="C4" s="375" t="s">
        <v>160</v>
      </c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U4" s="140" t="s">
        <v>299</v>
      </c>
    </row>
    <row r="5" spans="1:145" s="1" customFormat="1" ht="15.75" x14ac:dyDescent="0.5">
      <c r="N5" s="86" t="s">
        <v>41</v>
      </c>
    </row>
    <row r="6" spans="1:145" x14ac:dyDescent="0.45">
      <c r="C6" s="369" t="s">
        <v>27</v>
      </c>
      <c r="D6" s="371" t="s">
        <v>150</v>
      </c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2"/>
    </row>
    <row r="7" spans="1:145" x14ac:dyDescent="0.45">
      <c r="C7" s="370"/>
      <c r="D7" s="259">
        <v>1</v>
      </c>
      <c r="E7" s="259">
        <f>D7+1</f>
        <v>2</v>
      </c>
      <c r="F7" s="259">
        <f t="shared" ref="F7:V7" si="0">E7+1</f>
        <v>3</v>
      </c>
      <c r="G7" s="259">
        <f t="shared" si="0"/>
        <v>4</v>
      </c>
      <c r="H7" s="259">
        <f t="shared" si="0"/>
        <v>5</v>
      </c>
      <c r="I7" s="259">
        <f t="shared" si="0"/>
        <v>6</v>
      </c>
      <c r="J7" s="259">
        <f t="shared" si="0"/>
        <v>7</v>
      </c>
      <c r="K7" s="259">
        <f t="shared" si="0"/>
        <v>8</v>
      </c>
      <c r="L7" s="259">
        <f t="shared" si="0"/>
        <v>9</v>
      </c>
      <c r="M7" s="259">
        <f t="shared" si="0"/>
        <v>10</v>
      </c>
      <c r="N7" s="259">
        <f t="shared" si="0"/>
        <v>11</v>
      </c>
      <c r="O7" s="259">
        <f t="shared" si="0"/>
        <v>12</v>
      </c>
      <c r="P7" s="259">
        <f t="shared" si="0"/>
        <v>13</v>
      </c>
      <c r="Q7" s="259">
        <f t="shared" si="0"/>
        <v>14</v>
      </c>
      <c r="R7" s="259">
        <f t="shared" si="0"/>
        <v>15</v>
      </c>
      <c r="S7" s="259">
        <f t="shared" si="0"/>
        <v>16</v>
      </c>
      <c r="T7" s="259">
        <f t="shared" si="0"/>
        <v>17</v>
      </c>
      <c r="U7" s="259">
        <f t="shared" si="0"/>
        <v>18</v>
      </c>
      <c r="V7" s="259">
        <f t="shared" si="0"/>
        <v>19</v>
      </c>
      <c r="W7" s="260">
        <f>V7+1</f>
        <v>20</v>
      </c>
    </row>
    <row r="8" spans="1:145" x14ac:dyDescent="0.45">
      <c r="C8" s="320" t="str">
        <f>'Сравнение налоговой нагрузки'!B6</f>
        <v>Стандартная система налогообложения</v>
      </c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</row>
    <row r="9" spans="1:145" x14ac:dyDescent="0.45">
      <c r="C9" s="20" t="s">
        <v>152</v>
      </c>
      <c r="D9" s="81"/>
      <c r="E9" s="81"/>
      <c r="F9" s="81">
        <f>'Портрет типового резидента'!E26</f>
        <v>5000</v>
      </c>
      <c r="G9" s="81">
        <f>F9</f>
        <v>5000</v>
      </c>
      <c r="H9" s="81">
        <f t="shared" ref="H9:W9" si="1">G9</f>
        <v>5000</v>
      </c>
      <c r="I9" s="81">
        <f t="shared" si="1"/>
        <v>5000</v>
      </c>
      <c r="J9" s="81">
        <f t="shared" si="1"/>
        <v>5000</v>
      </c>
      <c r="K9" s="81">
        <f t="shared" si="1"/>
        <v>5000</v>
      </c>
      <c r="L9" s="81">
        <f t="shared" si="1"/>
        <v>5000</v>
      </c>
      <c r="M9" s="81">
        <f t="shared" si="1"/>
        <v>5000</v>
      </c>
      <c r="N9" s="81">
        <f t="shared" si="1"/>
        <v>5000</v>
      </c>
      <c r="O9" s="81">
        <f t="shared" si="1"/>
        <v>5000</v>
      </c>
      <c r="P9" s="81">
        <f t="shared" si="1"/>
        <v>5000</v>
      </c>
      <c r="Q9" s="81">
        <f t="shared" si="1"/>
        <v>5000</v>
      </c>
      <c r="R9" s="81">
        <f t="shared" si="1"/>
        <v>5000</v>
      </c>
      <c r="S9" s="81">
        <f t="shared" si="1"/>
        <v>5000</v>
      </c>
      <c r="T9" s="81">
        <f t="shared" si="1"/>
        <v>5000</v>
      </c>
      <c r="U9" s="81">
        <f t="shared" si="1"/>
        <v>5000</v>
      </c>
      <c r="V9" s="81">
        <f t="shared" si="1"/>
        <v>5000</v>
      </c>
      <c r="W9" s="81">
        <f t="shared" si="1"/>
        <v>5000</v>
      </c>
    </row>
    <row r="10" spans="1:145" s="69" customFormat="1" x14ac:dyDescent="0.45">
      <c r="A10" s="18"/>
      <c r="B10" s="18"/>
      <c r="C10" s="21" t="s">
        <v>153</v>
      </c>
      <c r="D10" s="79"/>
      <c r="E10" s="79"/>
      <c r="F10" s="79">
        <f>'Портрет типового резидента'!E35</f>
        <v>3565.0153243476529</v>
      </c>
      <c r="G10" s="79">
        <f>F10</f>
        <v>3565.0153243476529</v>
      </c>
      <c r="H10" s="79">
        <f t="shared" ref="H10:W10" si="2">G10</f>
        <v>3565.0153243476529</v>
      </c>
      <c r="I10" s="79">
        <f t="shared" si="2"/>
        <v>3565.0153243476529</v>
      </c>
      <c r="J10" s="79">
        <f t="shared" si="2"/>
        <v>3565.0153243476529</v>
      </c>
      <c r="K10" s="79">
        <f t="shared" si="2"/>
        <v>3565.0153243476529</v>
      </c>
      <c r="L10" s="79">
        <f t="shared" si="2"/>
        <v>3565.0153243476529</v>
      </c>
      <c r="M10" s="79">
        <f t="shared" si="2"/>
        <v>3565.0153243476529</v>
      </c>
      <c r="N10" s="79">
        <f t="shared" si="2"/>
        <v>3565.0153243476529</v>
      </c>
      <c r="O10" s="79">
        <f t="shared" si="2"/>
        <v>3565.0153243476529</v>
      </c>
      <c r="P10" s="79">
        <f t="shared" si="2"/>
        <v>3565.0153243476529</v>
      </c>
      <c r="Q10" s="79">
        <f t="shared" si="2"/>
        <v>3565.0153243476529</v>
      </c>
      <c r="R10" s="79">
        <f t="shared" si="2"/>
        <v>3565.0153243476529</v>
      </c>
      <c r="S10" s="79">
        <f t="shared" si="2"/>
        <v>3565.0153243476529</v>
      </c>
      <c r="T10" s="79">
        <f t="shared" si="2"/>
        <v>3565.0153243476529</v>
      </c>
      <c r="U10" s="79">
        <f t="shared" si="2"/>
        <v>3565.0153243476529</v>
      </c>
      <c r="V10" s="79">
        <f t="shared" si="2"/>
        <v>3565.0153243476529</v>
      </c>
      <c r="W10" s="79">
        <f t="shared" si="2"/>
        <v>3565.0153243476529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</row>
    <row r="11" spans="1:145" x14ac:dyDescent="0.45">
      <c r="C11" s="20" t="s">
        <v>154</v>
      </c>
      <c r="D11" s="79"/>
      <c r="E11" s="79"/>
      <c r="F11" s="81">
        <f>F9-F10</f>
        <v>1434.9846756523471</v>
      </c>
      <c r="G11" s="81">
        <f t="shared" ref="G11:W11" si="3">G9-G10</f>
        <v>1434.9846756523471</v>
      </c>
      <c r="H11" s="81">
        <f t="shared" si="3"/>
        <v>1434.9846756523471</v>
      </c>
      <c r="I11" s="81">
        <f t="shared" si="3"/>
        <v>1434.9846756523471</v>
      </c>
      <c r="J11" s="81">
        <f t="shared" si="3"/>
        <v>1434.9846756523471</v>
      </c>
      <c r="K11" s="81">
        <f t="shared" si="3"/>
        <v>1434.9846756523471</v>
      </c>
      <c r="L11" s="81">
        <f t="shared" si="3"/>
        <v>1434.9846756523471</v>
      </c>
      <c r="M11" s="81">
        <f t="shared" si="3"/>
        <v>1434.9846756523471</v>
      </c>
      <c r="N11" s="81">
        <f t="shared" si="3"/>
        <v>1434.9846756523471</v>
      </c>
      <c r="O11" s="81">
        <f t="shared" si="3"/>
        <v>1434.9846756523471</v>
      </c>
      <c r="P11" s="81">
        <f t="shared" si="3"/>
        <v>1434.9846756523471</v>
      </c>
      <c r="Q11" s="81">
        <f t="shared" si="3"/>
        <v>1434.9846756523471</v>
      </c>
      <c r="R11" s="81">
        <f t="shared" si="3"/>
        <v>1434.9846756523471</v>
      </c>
      <c r="S11" s="81">
        <f t="shared" si="3"/>
        <v>1434.9846756523471</v>
      </c>
      <c r="T11" s="81">
        <f t="shared" si="3"/>
        <v>1434.9846756523471</v>
      </c>
      <c r="U11" s="81">
        <f t="shared" si="3"/>
        <v>1434.9846756523471</v>
      </c>
      <c r="V11" s="81">
        <f t="shared" si="3"/>
        <v>1434.9846756523471</v>
      </c>
      <c r="W11" s="81">
        <f t="shared" si="3"/>
        <v>1434.9846756523471</v>
      </c>
    </row>
    <row r="12" spans="1:145" s="69" customFormat="1" x14ac:dyDescent="0.45">
      <c r="A12" s="18"/>
      <c r="B12" s="18"/>
      <c r="C12" s="21" t="s">
        <v>155</v>
      </c>
      <c r="D12" s="95"/>
      <c r="E12" s="95"/>
      <c r="F12" s="79">
        <f>'Портрет типового резидента'!E55</f>
        <v>245.00000000000003</v>
      </c>
      <c r="G12" s="79">
        <f>F12</f>
        <v>245.00000000000003</v>
      </c>
      <c r="H12" s="79">
        <f t="shared" ref="H12:W12" si="4">G12</f>
        <v>245.00000000000003</v>
      </c>
      <c r="I12" s="79">
        <f t="shared" si="4"/>
        <v>245.00000000000003</v>
      </c>
      <c r="J12" s="79">
        <f t="shared" si="4"/>
        <v>245.00000000000003</v>
      </c>
      <c r="K12" s="79">
        <f t="shared" si="4"/>
        <v>245.00000000000003</v>
      </c>
      <c r="L12" s="79">
        <f t="shared" si="4"/>
        <v>245.00000000000003</v>
      </c>
      <c r="M12" s="79">
        <f t="shared" si="4"/>
        <v>245.00000000000003</v>
      </c>
      <c r="N12" s="79">
        <f t="shared" si="4"/>
        <v>245.00000000000003</v>
      </c>
      <c r="O12" s="79">
        <f t="shared" si="4"/>
        <v>245.00000000000003</v>
      </c>
      <c r="P12" s="79">
        <f t="shared" si="4"/>
        <v>245.00000000000003</v>
      </c>
      <c r="Q12" s="79">
        <f t="shared" si="4"/>
        <v>245.00000000000003</v>
      </c>
      <c r="R12" s="79">
        <f t="shared" si="4"/>
        <v>245.00000000000003</v>
      </c>
      <c r="S12" s="79">
        <f t="shared" si="4"/>
        <v>245.00000000000003</v>
      </c>
      <c r="T12" s="79">
        <f t="shared" si="4"/>
        <v>245.00000000000003</v>
      </c>
      <c r="U12" s="79">
        <f t="shared" si="4"/>
        <v>245.00000000000003</v>
      </c>
      <c r="V12" s="79">
        <f t="shared" si="4"/>
        <v>245.00000000000003</v>
      </c>
      <c r="W12" s="79">
        <f t="shared" si="4"/>
        <v>245.00000000000003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</row>
    <row r="13" spans="1:145" x14ac:dyDescent="0.45">
      <c r="C13" s="20" t="s">
        <v>156</v>
      </c>
      <c r="D13" s="81"/>
      <c r="E13" s="81"/>
      <c r="F13" s="81">
        <f>F11-F12</f>
        <v>1189.9846756523471</v>
      </c>
      <c r="G13" s="81">
        <f t="shared" ref="G13:W13" si="5">G11-G12</f>
        <v>1189.9846756523471</v>
      </c>
      <c r="H13" s="81">
        <f t="shared" si="5"/>
        <v>1189.9846756523471</v>
      </c>
      <c r="I13" s="81">
        <f t="shared" si="5"/>
        <v>1189.9846756523471</v>
      </c>
      <c r="J13" s="81">
        <f t="shared" si="5"/>
        <v>1189.9846756523471</v>
      </c>
      <c r="K13" s="81">
        <f t="shared" si="5"/>
        <v>1189.9846756523471</v>
      </c>
      <c r="L13" s="81">
        <f t="shared" si="5"/>
        <v>1189.9846756523471</v>
      </c>
      <c r="M13" s="81">
        <f t="shared" si="5"/>
        <v>1189.9846756523471</v>
      </c>
      <c r="N13" s="81">
        <f t="shared" si="5"/>
        <v>1189.9846756523471</v>
      </c>
      <c r="O13" s="81">
        <f t="shared" si="5"/>
        <v>1189.9846756523471</v>
      </c>
      <c r="P13" s="81">
        <f t="shared" si="5"/>
        <v>1189.9846756523471</v>
      </c>
      <c r="Q13" s="81">
        <f t="shared" si="5"/>
        <v>1189.9846756523471</v>
      </c>
      <c r="R13" s="81">
        <f t="shared" si="5"/>
        <v>1189.9846756523471</v>
      </c>
      <c r="S13" s="81">
        <f t="shared" si="5"/>
        <v>1189.9846756523471</v>
      </c>
      <c r="T13" s="81">
        <f t="shared" si="5"/>
        <v>1189.9846756523471</v>
      </c>
      <c r="U13" s="81">
        <f t="shared" si="5"/>
        <v>1189.9846756523471</v>
      </c>
      <c r="V13" s="81">
        <f t="shared" si="5"/>
        <v>1189.9846756523471</v>
      </c>
      <c r="W13" s="81">
        <f t="shared" si="5"/>
        <v>1189.9846756523471</v>
      </c>
    </row>
    <row r="14" spans="1:145" s="69" customFormat="1" x14ac:dyDescent="0.45">
      <c r="A14" s="18"/>
      <c r="B14" s="18"/>
      <c r="C14" s="21" t="s">
        <v>157</v>
      </c>
      <c r="D14" s="95"/>
      <c r="E14" s="95"/>
      <c r="F14" s="79">
        <f>'Сравнение налоговой нагрузки'!F10</f>
        <v>237.99693513046941</v>
      </c>
      <c r="G14" s="161">
        <f>'Сравнение налоговой нагрузки'!G10</f>
        <v>237.99693513046941</v>
      </c>
      <c r="H14" s="161">
        <f>'Сравнение налоговой нагрузки'!H10</f>
        <v>237.99693513046941</v>
      </c>
      <c r="I14" s="161">
        <f>'Сравнение налоговой нагрузки'!I10</f>
        <v>237.99693513046941</v>
      </c>
      <c r="J14" s="161">
        <f>'Сравнение налоговой нагрузки'!J10</f>
        <v>237.99693513046941</v>
      </c>
      <c r="K14" s="161">
        <f>'Сравнение налоговой нагрузки'!K10</f>
        <v>237.99693513046941</v>
      </c>
      <c r="L14" s="161">
        <f>'Сравнение налоговой нагрузки'!L10</f>
        <v>237.99693513046941</v>
      </c>
      <c r="M14" s="161">
        <f>'Сравнение налоговой нагрузки'!M10</f>
        <v>237.99693513046941</v>
      </c>
      <c r="N14" s="161">
        <f>'Сравнение налоговой нагрузки'!N10</f>
        <v>237.99693513046941</v>
      </c>
      <c r="O14" s="161">
        <f>'Сравнение налоговой нагрузки'!O10</f>
        <v>237.99693513046941</v>
      </c>
      <c r="P14" s="161">
        <f>'Сравнение налоговой нагрузки'!P10</f>
        <v>237.99693513046941</v>
      </c>
      <c r="Q14" s="161">
        <f>'Сравнение налоговой нагрузки'!Q10</f>
        <v>237.99693513046941</v>
      </c>
      <c r="R14" s="161">
        <f>'Сравнение налоговой нагрузки'!R10</f>
        <v>237.99693513046941</v>
      </c>
      <c r="S14" s="161">
        <f>'Сравнение налоговой нагрузки'!S10</f>
        <v>237.99693513046941</v>
      </c>
      <c r="T14" s="161">
        <f>'Сравнение налоговой нагрузки'!T10</f>
        <v>237.99693513046941</v>
      </c>
      <c r="U14" s="161">
        <f>'Сравнение налоговой нагрузки'!U10</f>
        <v>237.99693513046941</v>
      </c>
      <c r="V14" s="161">
        <f>'Сравнение налоговой нагрузки'!V10</f>
        <v>237.99693513046941</v>
      </c>
      <c r="W14" s="161">
        <f>'Сравнение налоговой нагрузки'!W10</f>
        <v>237.99693513046941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</row>
    <row r="15" spans="1:145" x14ac:dyDescent="0.45">
      <c r="C15" s="20" t="s">
        <v>158</v>
      </c>
      <c r="D15" s="81"/>
      <c r="E15" s="81"/>
      <c r="F15" s="81">
        <f>F13-F14</f>
        <v>951.98774052187764</v>
      </c>
      <c r="G15" s="81">
        <f t="shared" ref="G15:W15" si="6">G13-G14</f>
        <v>951.98774052187764</v>
      </c>
      <c r="H15" s="81">
        <f t="shared" si="6"/>
        <v>951.98774052187764</v>
      </c>
      <c r="I15" s="81">
        <f t="shared" si="6"/>
        <v>951.98774052187764</v>
      </c>
      <c r="J15" s="81">
        <f t="shared" si="6"/>
        <v>951.98774052187764</v>
      </c>
      <c r="K15" s="81">
        <f t="shared" si="6"/>
        <v>951.98774052187764</v>
      </c>
      <c r="L15" s="81">
        <f t="shared" si="6"/>
        <v>951.98774052187764</v>
      </c>
      <c r="M15" s="81">
        <f t="shared" si="6"/>
        <v>951.98774052187764</v>
      </c>
      <c r="N15" s="81">
        <f t="shared" si="6"/>
        <v>951.98774052187764</v>
      </c>
      <c r="O15" s="81">
        <f t="shared" si="6"/>
        <v>951.98774052187764</v>
      </c>
      <c r="P15" s="81">
        <f t="shared" si="6"/>
        <v>951.98774052187764</v>
      </c>
      <c r="Q15" s="81">
        <f t="shared" si="6"/>
        <v>951.98774052187764</v>
      </c>
      <c r="R15" s="81">
        <f t="shared" si="6"/>
        <v>951.98774052187764</v>
      </c>
      <c r="S15" s="81">
        <f t="shared" si="6"/>
        <v>951.98774052187764</v>
      </c>
      <c r="T15" s="81">
        <f t="shared" si="6"/>
        <v>951.98774052187764</v>
      </c>
      <c r="U15" s="81">
        <f t="shared" si="6"/>
        <v>951.98774052187764</v>
      </c>
      <c r="V15" s="81">
        <f t="shared" si="6"/>
        <v>951.98774052187764</v>
      </c>
      <c r="W15" s="81">
        <f t="shared" si="6"/>
        <v>951.98774052187764</v>
      </c>
    </row>
    <row r="16" spans="1:145" s="93" customFormat="1" x14ac:dyDescent="0.45">
      <c r="A16" s="92"/>
      <c r="B16" s="92"/>
      <c r="C16" s="322" t="s">
        <v>159</v>
      </c>
      <c r="D16" s="323"/>
      <c r="E16" s="323"/>
      <c r="F16" s="324">
        <f>F15/F9</f>
        <v>0.19039754810437554</v>
      </c>
      <c r="G16" s="324">
        <f t="shared" ref="G16:W16" si="7">G15/G9</f>
        <v>0.19039754810437554</v>
      </c>
      <c r="H16" s="324">
        <f t="shared" si="7"/>
        <v>0.19039754810437554</v>
      </c>
      <c r="I16" s="324">
        <f t="shared" si="7"/>
        <v>0.19039754810437554</v>
      </c>
      <c r="J16" s="324">
        <f t="shared" si="7"/>
        <v>0.19039754810437554</v>
      </c>
      <c r="K16" s="324">
        <f t="shared" si="7"/>
        <v>0.19039754810437554</v>
      </c>
      <c r="L16" s="324">
        <f t="shared" si="7"/>
        <v>0.19039754810437554</v>
      </c>
      <c r="M16" s="324">
        <f t="shared" si="7"/>
        <v>0.19039754810437554</v>
      </c>
      <c r="N16" s="324">
        <f t="shared" si="7"/>
        <v>0.19039754810437554</v>
      </c>
      <c r="O16" s="324">
        <f t="shared" si="7"/>
        <v>0.19039754810437554</v>
      </c>
      <c r="P16" s="324">
        <f t="shared" si="7"/>
        <v>0.19039754810437554</v>
      </c>
      <c r="Q16" s="324">
        <f t="shared" si="7"/>
        <v>0.19039754810437554</v>
      </c>
      <c r="R16" s="324">
        <f t="shared" si="7"/>
        <v>0.19039754810437554</v>
      </c>
      <c r="S16" s="324">
        <f t="shared" si="7"/>
        <v>0.19039754810437554</v>
      </c>
      <c r="T16" s="324">
        <f t="shared" si="7"/>
        <v>0.19039754810437554</v>
      </c>
      <c r="U16" s="324">
        <f t="shared" si="7"/>
        <v>0.19039754810437554</v>
      </c>
      <c r="V16" s="324">
        <f t="shared" si="7"/>
        <v>0.19039754810437554</v>
      </c>
      <c r="W16" s="324">
        <f t="shared" si="7"/>
        <v>0.19039754810437554</v>
      </c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</row>
    <row r="17" spans="1:145" x14ac:dyDescent="0.45">
      <c r="C17" s="321" t="str">
        <f>'Сравнение налоговой нагрузки'!B19</f>
        <v>Индустриальный парк "Великий камень"</v>
      </c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</row>
    <row r="18" spans="1:145" x14ac:dyDescent="0.45">
      <c r="C18" s="20" t="s">
        <v>152</v>
      </c>
      <c r="D18" s="81"/>
      <c r="E18" s="81"/>
      <c r="F18" s="81">
        <f>F9</f>
        <v>5000</v>
      </c>
      <c r="G18" s="81">
        <f t="shared" ref="G18:W18" si="8">G9</f>
        <v>5000</v>
      </c>
      <c r="H18" s="81">
        <f t="shared" si="8"/>
        <v>5000</v>
      </c>
      <c r="I18" s="81">
        <f t="shared" si="8"/>
        <v>5000</v>
      </c>
      <c r="J18" s="81">
        <f t="shared" si="8"/>
        <v>5000</v>
      </c>
      <c r="K18" s="81">
        <f t="shared" si="8"/>
        <v>5000</v>
      </c>
      <c r="L18" s="81">
        <f t="shared" si="8"/>
        <v>5000</v>
      </c>
      <c r="M18" s="81">
        <f t="shared" si="8"/>
        <v>5000</v>
      </c>
      <c r="N18" s="81">
        <f t="shared" si="8"/>
        <v>5000</v>
      </c>
      <c r="O18" s="81">
        <f t="shared" si="8"/>
        <v>5000</v>
      </c>
      <c r="P18" s="81">
        <f t="shared" si="8"/>
        <v>5000</v>
      </c>
      <c r="Q18" s="81">
        <f t="shared" si="8"/>
        <v>5000</v>
      </c>
      <c r="R18" s="81">
        <f t="shared" si="8"/>
        <v>5000</v>
      </c>
      <c r="S18" s="81">
        <f t="shared" si="8"/>
        <v>5000</v>
      </c>
      <c r="T18" s="81">
        <f t="shared" si="8"/>
        <v>5000</v>
      </c>
      <c r="U18" s="81">
        <f t="shared" si="8"/>
        <v>5000</v>
      </c>
      <c r="V18" s="81">
        <f t="shared" si="8"/>
        <v>5000</v>
      </c>
      <c r="W18" s="81">
        <f t="shared" si="8"/>
        <v>5000</v>
      </c>
    </row>
    <row r="19" spans="1:145" s="69" customFormat="1" x14ac:dyDescent="0.45">
      <c r="A19" s="18"/>
      <c r="B19" s="18"/>
      <c r="C19" s="21" t="s">
        <v>153</v>
      </c>
      <c r="D19" s="79"/>
      <c r="E19" s="79"/>
      <c r="F19" s="79">
        <f>'Портрет типового резидента'!$E$35-('Сравнение налоговой нагрузки'!F13-'Сравнение налоговой нагрузки'!F26)-('Сравнение налоговой нагрузки'!F16-'Сравнение налоговой нагрузки'!F29)-('Сравнение налоговой нагрузки'!F12-'Сравнение налоговой нагрузки'!F25)-('Сравнение налоговой нагрузки'!F11-'Сравнение налоговой нагрузки'!F24)</f>
        <v>3544.6027156231326</v>
      </c>
      <c r="G19" s="79">
        <f>'Портрет типового резидента'!$E$35-('Сравнение налоговой нагрузки'!G13-'Сравнение налоговой нагрузки'!G26)-('Сравнение налоговой нагрузки'!G16-'Сравнение налоговой нагрузки'!G29)-('Сравнение налоговой нагрузки'!G12-'Сравнение налоговой нагрузки'!G25)-('Сравнение налоговой нагрузки'!G11-'Сравнение налоговой нагрузки'!G24)-('Сравнение налоговой нагрузки'!G12-'Сравнение налоговой нагрузки'!G25)</f>
        <v>3532.3873912754798</v>
      </c>
      <c r="H19" s="79">
        <f>'Портрет типового резидента'!$E$35-('Сравнение налоговой нагрузки'!H13-'Сравнение налоговой нагрузки'!H26)-('Сравнение налоговой нагрузки'!H16-'Сравнение налоговой нагрузки'!H29)-('Сравнение налоговой нагрузки'!H12-'Сравнение налоговой нагрузки'!H25)-('Сравнение налоговой нагрузки'!H11-'Сравнение налоговой нагрузки'!H24)-('Сравнение налоговой нагрузки'!H12-'Сравнение налоговой нагрузки'!H25)</f>
        <v>3532.3873912754798</v>
      </c>
      <c r="I19" s="79">
        <f>'Портрет типового резидента'!$E$35-('Сравнение налоговой нагрузки'!I13-'Сравнение налоговой нагрузки'!I26)-('Сравнение налоговой нагрузки'!I16-'Сравнение налоговой нагрузки'!I29)-('Сравнение налоговой нагрузки'!I12-'Сравнение налоговой нагрузки'!I25)-('Сравнение налоговой нагрузки'!I11-'Сравнение налоговой нагрузки'!I24)-('Сравнение налоговой нагрузки'!I12-'Сравнение налоговой нагрузки'!I25)</f>
        <v>3532.3873912754798</v>
      </c>
      <c r="J19" s="79">
        <f>'Портрет типового резидента'!$E$35-('Сравнение налоговой нагрузки'!J13-'Сравнение налоговой нагрузки'!J26)-('Сравнение налоговой нагрузки'!J16-'Сравнение налоговой нагрузки'!J29)-('Сравнение налоговой нагрузки'!J12-'Сравнение налоговой нагрузки'!J25)-('Сравнение налоговой нагрузки'!J11-'Сравнение налоговой нагрузки'!J24)-('Сравнение налоговой нагрузки'!J12-'Сравнение налоговой нагрузки'!J25)</f>
        <v>3532.3873912754798</v>
      </c>
      <c r="K19" s="79">
        <f>'Портрет типового резидента'!$E$35-('Сравнение налоговой нагрузки'!K13-'Сравнение налоговой нагрузки'!K26)-('Сравнение налоговой нагрузки'!K16-'Сравнение налоговой нагрузки'!K29)-('Сравнение налоговой нагрузки'!K12-'Сравнение налоговой нагрузки'!K25)-('Сравнение налоговой нагрузки'!K11-'Сравнение налоговой нагрузки'!K24)-('Сравнение налоговой нагрузки'!K12-'Сравнение налоговой нагрузки'!K25)</f>
        <v>3532.3873912754798</v>
      </c>
      <c r="L19" s="79">
        <f>'Портрет типового резидента'!$E$35-('Сравнение налоговой нагрузки'!L13-'Сравнение налоговой нагрузки'!L26)-('Сравнение налоговой нагрузки'!L16-'Сравнение налоговой нагрузки'!L29)-('Сравнение налоговой нагрузки'!L12-'Сравнение налоговой нагрузки'!L25)-('Сравнение налоговой нагрузки'!L11-'Сравнение налоговой нагрузки'!L24)-('Сравнение налоговой нагрузки'!L12-'Сравнение налоговой нагрузки'!L25)</f>
        <v>3532.3873912754798</v>
      </c>
      <c r="M19" s="79">
        <f>'Портрет типового резидента'!$E$35-('Сравнение налоговой нагрузки'!M13-'Сравнение налоговой нагрузки'!M26)-('Сравнение налоговой нагрузки'!M16-'Сравнение налоговой нагрузки'!M29)-('Сравнение налоговой нагрузки'!M12-'Сравнение налоговой нагрузки'!M25)-('Сравнение налоговой нагрузки'!M11-'Сравнение налоговой нагрузки'!M24)-('Сравнение налоговой нагрузки'!M12-'Сравнение налоговой нагрузки'!M25)</f>
        <v>3532.3873912754798</v>
      </c>
      <c r="N19" s="79">
        <f>'Портрет типового резидента'!$E$35-('Сравнение налоговой нагрузки'!N13-'Сравнение налоговой нагрузки'!N26)-('Сравнение налоговой нагрузки'!N16-'Сравнение налоговой нагрузки'!N29)-('Сравнение налоговой нагрузки'!N12-'Сравнение налоговой нагрузки'!N25)-('Сравнение налоговой нагрузки'!N11-'Сравнение налоговой нагрузки'!N24)-('Сравнение налоговой нагрузки'!N12-'Сравнение налоговой нагрузки'!N25)</f>
        <v>3532.3873912754798</v>
      </c>
      <c r="O19" s="79">
        <f>'Портрет типового резидента'!$E$35-('Сравнение налоговой нагрузки'!O13-'Сравнение налоговой нагрузки'!O26)-('Сравнение налоговой нагрузки'!O16-'Сравнение налоговой нагрузки'!O29)-('Сравнение налоговой нагрузки'!O12-'Сравнение налоговой нагрузки'!O25)-('Сравнение налоговой нагрузки'!O11-'Сравнение налоговой нагрузки'!O24)-('Сравнение налоговой нагрузки'!O12-'Сравнение налоговой нагрузки'!O25)</f>
        <v>3532.3873912754798</v>
      </c>
      <c r="P19" s="79">
        <f>'Портрет типового резидента'!$E$35-('Сравнение налоговой нагрузки'!P13-'Сравнение налоговой нагрузки'!P26)-('Сравнение налоговой нагрузки'!P16-'Сравнение налоговой нагрузки'!P29)-('Сравнение налоговой нагрузки'!P12-'Сравнение налоговой нагрузки'!P25)-('Сравнение налоговой нагрузки'!P11-'Сравнение налоговой нагрузки'!P24)-('Сравнение налоговой нагрузки'!P12-'Сравнение налоговой нагрузки'!P25)</f>
        <v>3532.3873912754798</v>
      </c>
      <c r="Q19" s="79">
        <f>'Портрет типового резидента'!$E$35-('Сравнение налоговой нагрузки'!Q13-'Сравнение налоговой нагрузки'!Q26)-('Сравнение налоговой нагрузки'!Q16-'Сравнение налоговой нагрузки'!Q29)-('Сравнение налоговой нагрузки'!Q12-'Сравнение налоговой нагрузки'!Q25)-('Сравнение налоговой нагрузки'!Q11-'Сравнение налоговой нагрузки'!Q24)-('Сравнение налоговой нагрузки'!Q12-'Сравнение налоговой нагрузки'!Q25)</f>
        <v>3532.3873912754798</v>
      </c>
      <c r="R19" s="79">
        <f>'Портрет типового резидента'!$E$35-('Сравнение налоговой нагрузки'!R13-'Сравнение налоговой нагрузки'!R26)-('Сравнение налоговой нагрузки'!R16-'Сравнение налоговой нагрузки'!R29)-('Сравнение налоговой нагрузки'!R12-'Сравнение налоговой нагрузки'!R25)-('Сравнение налоговой нагрузки'!R11-'Сравнение налоговой нагрузки'!R24)-('Сравнение налоговой нагрузки'!R12-'Сравнение налоговой нагрузки'!R25)</f>
        <v>3532.3873912754798</v>
      </c>
      <c r="S19" s="79">
        <f>'Портрет типового резидента'!$E$35-('Сравнение налоговой нагрузки'!S13-'Сравнение налоговой нагрузки'!S26)-('Сравнение налоговой нагрузки'!S16-'Сравнение налоговой нагрузки'!S29)-('Сравнение налоговой нагрузки'!S12-'Сравнение налоговой нагрузки'!S25)-('Сравнение налоговой нагрузки'!S11-'Сравнение налоговой нагрузки'!S24)-('Сравнение налоговой нагрузки'!S12-'Сравнение налоговой нагрузки'!S25)</f>
        <v>3532.3873912754798</v>
      </c>
      <c r="T19" s="79">
        <f>'Портрет типового резидента'!$E$35-('Сравнение налоговой нагрузки'!T13-'Сравнение налоговой нагрузки'!T26)-('Сравнение налоговой нагрузки'!T16-'Сравнение налоговой нагрузки'!T29)-('Сравнение налоговой нагрузки'!T12-'Сравнение налоговой нагрузки'!T25)-('Сравнение налоговой нагрузки'!T11-'Сравнение налоговой нагрузки'!T24)-('Сравнение налоговой нагрузки'!T12-'Сравнение налоговой нагрузки'!T25)</f>
        <v>3532.3873912754798</v>
      </c>
      <c r="U19" s="79">
        <f>'Портрет типового резидента'!$E$35-('Сравнение налоговой нагрузки'!U13-'Сравнение налоговой нагрузки'!U26)-('Сравнение налоговой нагрузки'!U16-'Сравнение налоговой нагрузки'!U29)-('Сравнение налоговой нагрузки'!U12-'Сравнение налоговой нагрузки'!U25)-('Сравнение налоговой нагрузки'!U11-'Сравнение налоговой нагрузки'!U24)-('Сравнение налоговой нагрузки'!U12-'Сравнение налоговой нагрузки'!U25)</f>
        <v>3532.3873912754798</v>
      </c>
      <c r="V19" s="79">
        <f>'Портрет типового резидента'!$E$35-('Сравнение налоговой нагрузки'!V13-'Сравнение налоговой нагрузки'!V26)-('Сравнение налоговой нагрузки'!V16-'Сравнение налоговой нагрузки'!V29)-('Сравнение налоговой нагрузки'!V12-'Сравнение налоговой нагрузки'!V25)-('Сравнение налоговой нагрузки'!V11-'Сравнение налоговой нагрузки'!V24)-('Сравнение налоговой нагрузки'!V12-'Сравнение налоговой нагрузки'!V25)</f>
        <v>3532.3873912754798</v>
      </c>
      <c r="W19" s="79">
        <f>'Портрет типового резидента'!$E$35-('Сравнение налоговой нагрузки'!W13-'Сравнение налоговой нагрузки'!W26)-('Сравнение налоговой нагрузки'!W16-'Сравнение налоговой нагрузки'!W29)-('Сравнение налоговой нагрузки'!W12-'Сравнение налоговой нагрузки'!W25)-('Сравнение налоговой нагрузки'!W11-'Сравнение налоговой нагрузки'!W24)-('Сравнение налоговой нагрузки'!W12-'Сравнение налоговой нагрузки'!W25)</f>
        <v>3532.3873912754798</v>
      </c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</row>
    <row r="20" spans="1:145" x14ac:dyDescent="0.45">
      <c r="C20" s="20" t="s">
        <v>154</v>
      </c>
      <c r="D20" s="79"/>
      <c r="E20" s="79"/>
      <c r="F20" s="79">
        <f>F18-F19</f>
        <v>1455.3972843768674</v>
      </c>
      <c r="G20" s="79">
        <f t="shared" ref="G20:W20" si="9">G18-G19</f>
        <v>1467.6126087245202</v>
      </c>
      <c r="H20" s="79">
        <f t="shared" si="9"/>
        <v>1467.6126087245202</v>
      </c>
      <c r="I20" s="79">
        <f t="shared" si="9"/>
        <v>1467.6126087245202</v>
      </c>
      <c r="J20" s="79">
        <f t="shared" si="9"/>
        <v>1467.6126087245202</v>
      </c>
      <c r="K20" s="79">
        <f t="shared" si="9"/>
        <v>1467.6126087245202</v>
      </c>
      <c r="L20" s="79">
        <f t="shared" si="9"/>
        <v>1467.6126087245202</v>
      </c>
      <c r="M20" s="79">
        <f t="shared" si="9"/>
        <v>1467.6126087245202</v>
      </c>
      <c r="N20" s="79">
        <f t="shared" si="9"/>
        <v>1467.6126087245202</v>
      </c>
      <c r="O20" s="79">
        <f t="shared" si="9"/>
        <v>1467.6126087245202</v>
      </c>
      <c r="P20" s="79">
        <f t="shared" si="9"/>
        <v>1467.6126087245202</v>
      </c>
      <c r="Q20" s="79">
        <f t="shared" si="9"/>
        <v>1467.6126087245202</v>
      </c>
      <c r="R20" s="79">
        <f t="shared" si="9"/>
        <v>1467.6126087245202</v>
      </c>
      <c r="S20" s="79">
        <f t="shared" si="9"/>
        <v>1467.6126087245202</v>
      </c>
      <c r="T20" s="79">
        <f t="shared" si="9"/>
        <v>1467.6126087245202</v>
      </c>
      <c r="U20" s="79">
        <f t="shared" si="9"/>
        <v>1467.6126087245202</v>
      </c>
      <c r="V20" s="79">
        <f t="shared" si="9"/>
        <v>1467.6126087245202</v>
      </c>
      <c r="W20" s="79">
        <f t="shared" si="9"/>
        <v>1467.6126087245202</v>
      </c>
    </row>
    <row r="21" spans="1:145" s="69" customFormat="1" x14ac:dyDescent="0.45">
      <c r="A21" s="18"/>
      <c r="B21" s="18"/>
      <c r="C21" s="21" t="s">
        <v>155</v>
      </c>
      <c r="D21" s="79"/>
      <c r="E21" s="79"/>
      <c r="F21" s="79">
        <f>F12</f>
        <v>245.00000000000003</v>
      </c>
      <c r="G21" s="79">
        <f t="shared" ref="G21:W21" si="10">G12</f>
        <v>245.00000000000003</v>
      </c>
      <c r="H21" s="79">
        <f t="shared" si="10"/>
        <v>245.00000000000003</v>
      </c>
      <c r="I21" s="79">
        <f t="shared" si="10"/>
        <v>245.00000000000003</v>
      </c>
      <c r="J21" s="79">
        <f t="shared" si="10"/>
        <v>245.00000000000003</v>
      </c>
      <c r="K21" s="79">
        <f t="shared" si="10"/>
        <v>245.00000000000003</v>
      </c>
      <c r="L21" s="79">
        <f t="shared" si="10"/>
        <v>245.00000000000003</v>
      </c>
      <c r="M21" s="79">
        <f t="shared" si="10"/>
        <v>245.00000000000003</v>
      </c>
      <c r="N21" s="79">
        <f t="shared" si="10"/>
        <v>245.00000000000003</v>
      </c>
      <c r="O21" s="79">
        <f t="shared" si="10"/>
        <v>245.00000000000003</v>
      </c>
      <c r="P21" s="79">
        <f t="shared" si="10"/>
        <v>245.00000000000003</v>
      </c>
      <c r="Q21" s="79">
        <f t="shared" si="10"/>
        <v>245.00000000000003</v>
      </c>
      <c r="R21" s="79">
        <f t="shared" si="10"/>
        <v>245.00000000000003</v>
      </c>
      <c r="S21" s="79">
        <f t="shared" si="10"/>
        <v>245.00000000000003</v>
      </c>
      <c r="T21" s="79">
        <f t="shared" si="10"/>
        <v>245.00000000000003</v>
      </c>
      <c r="U21" s="79">
        <f t="shared" si="10"/>
        <v>245.00000000000003</v>
      </c>
      <c r="V21" s="79">
        <f t="shared" si="10"/>
        <v>245.00000000000003</v>
      </c>
      <c r="W21" s="79">
        <f t="shared" si="10"/>
        <v>245.00000000000003</v>
      </c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</row>
    <row r="22" spans="1:145" x14ac:dyDescent="0.45">
      <c r="C22" s="20" t="s">
        <v>156</v>
      </c>
      <c r="D22" s="81"/>
      <c r="E22" s="81"/>
      <c r="F22" s="81">
        <f>F20-F21</f>
        <v>1210.3972843768674</v>
      </c>
      <c r="G22" s="81">
        <f t="shared" ref="G22:W22" si="11">G20-G21</f>
        <v>1222.6126087245202</v>
      </c>
      <c r="H22" s="81">
        <f t="shared" si="11"/>
        <v>1222.6126087245202</v>
      </c>
      <c r="I22" s="81">
        <f t="shared" si="11"/>
        <v>1222.6126087245202</v>
      </c>
      <c r="J22" s="81">
        <f t="shared" si="11"/>
        <v>1222.6126087245202</v>
      </c>
      <c r="K22" s="81">
        <f t="shared" si="11"/>
        <v>1222.6126087245202</v>
      </c>
      <c r="L22" s="81">
        <f t="shared" si="11"/>
        <v>1222.6126087245202</v>
      </c>
      <c r="M22" s="81">
        <f t="shared" si="11"/>
        <v>1222.6126087245202</v>
      </c>
      <c r="N22" s="81">
        <f t="shared" si="11"/>
        <v>1222.6126087245202</v>
      </c>
      <c r="O22" s="81">
        <f t="shared" si="11"/>
        <v>1222.6126087245202</v>
      </c>
      <c r="P22" s="81">
        <f t="shared" si="11"/>
        <v>1222.6126087245202</v>
      </c>
      <c r="Q22" s="81">
        <f t="shared" si="11"/>
        <v>1222.6126087245202</v>
      </c>
      <c r="R22" s="81">
        <f t="shared" si="11"/>
        <v>1222.6126087245202</v>
      </c>
      <c r="S22" s="81">
        <f t="shared" si="11"/>
        <v>1222.6126087245202</v>
      </c>
      <c r="T22" s="81">
        <f t="shared" si="11"/>
        <v>1222.6126087245202</v>
      </c>
      <c r="U22" s="81">
        <f t="shared" si="11"/>
        <v>1222.6126087245202</v>
      </c>
      <c r="V22" s="81">
        <f t="shared" si="11"/>
        <v>1222.6126087245202</v>
      </c>
      <c r="W22" s="81">
        <f t="shared" si="11"/>
        <v>1222.6126087245202</v>
      </c>
    </row>
    <row r="23" spans="1:145" s="69" customFormat="1" x14ac:dyDescent="0.45">
      <c r="A23" s="18"/>
      <c r="B23" s="18"/>
      <c r="C23" s="21" t="s">
        <v>157</v>
      </c>
      <c r="D23" s="79"/>
      <c r="E23" s="79"/>
      <c r="F23" s="79">
        <f>'Сравнение налоговой нагрузки'!F23</f>
        <v>0</v>
      </c>
      <c r="G23" s="79">
        <f>'Сравнение налоговой нагрузки'!G23</f>
        <v>0</v>
      </c>
      <c r="H23" s="79">
        <f>'Сравнение налоговой нагрузки'!H23</f>
        <v>0</v>
      </c>
      <c r="I23" s="79">
        <f>'Сравнение налоговой нагрузки'!I23</f>
        <v>0</v>
      </c>
      <c r="J23" s="79">
        <f>'Сравнение налоговой нагрузки'!J23</f>
        <v>0</v>
      </c>
      <c r="K23" s="79">
        <f>'Сравнение налоговой нагрузки'!K23</f>
        <v>0</v>
      </c>
      <c r="L23" s="79">
        <f>'Сравнение налоговой нагрузки'!L23</f>
        <v>0</v>
      </c>
      <c r="M23" s="79">
        <f>'Сравнение налоговой нагрузки'!M23</f>
        <v>0</v>
      </c>
      <c r="N23" s="79">
        <f>N22*9%</f>
        <v>110.03513478520682</v>
      </c>
      <c r="O23" s="79">
        <f t="shared" ref="O23:W23" si="12">O22*9%</f>
        <v>110.03513478520682</v>
      </c>
      <c r="P23" s="79">
        <f t="shared" si="12"/>
        <v>110.03513478520682</v>
      </c>
      <c r="Q23" s="79">
        <f t="shared" si="12"/>
        <v>110.03513478520682</v>
      </c>
      <c r="R23" s="79">
        <f t="shared" si="12"/>
        <v>110.03513478520682</v>
      </c>
      <c r="S23" s="79">
        <f t="shared" si="12"/>
        <v>110.03513478520682</v>
      </c>
      <c r="T23" s="79">
        <f t="shared" si="12"/>
        <v>110.03513478520682</v>
      </c>
      <c r="U23" s="79">
        <f t="shared" si="12"/>
        <v>110.03513478520682</v>
      </c>
      <c r="V23" s="79">
        <f t="shared" si="12"/>
        <v>110.03513478520682</v>
      </c>
      <c r="W23" s="79">
        <f t="shared" si="12"/>
        <v>110.03513478520682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</row>
    <row r="24" spans="1:145" x14ac:dyDescent="0.45">
      <c r="C24" s="20" t="s">
        <v>158</v>
      </c>
      <c r="D24" s="81"/>
      <c r="E24" s="81"/>
      <c r="F24" s="81">
        <f>F22-F23</f>
        <v>1210.3972843768674</v>
      </c>
      <c r="G24" s="81">
        <f t="shared" ref="G24:W24" si="13">G22-G23</f>
        <v>1222.6126087245202</v>
      </c>
      <c r="H24" s="81">
        <f t="shared" si="13"/>
        <v>1222.6126087245202</v>
      </c>
      <c r="I24" s="81">
        <f t="shared" si="13"/>
        <v>1222.6126087245202</v>
      </c>
      <c r="J24" s="81">
        <f t="shared" si="13"/>
        <v>1222.6126087245202</v>
      </c>
      <c r="K24" s="81">
        <f t="shared" si="13"/>
        <v>1222.6126087245202</v>
      </c>
      <c r="L24" s="81">
        <f t="shared" si="13"/>
        <v>1222.6126087245202</v>
      </c>
      <c r="M24" s="81">
        <f t="shared" si="13"/>
        <v>1222.6126087245202</v>
      </c>
      <c r="N24" s="81">
        <f t="shared" si="13"/>
        <v>1112.5774739393134</v>
      </c>
      <c r="O24" s="81">
        <f t="shared" si="13"/>
        <v>1112.5774739393134</v>
      </c>
      <c r="P24" s="81">
        <f t="shared" si="13"/>
        <v>1112.5774739393134</v>
      </c>
      <c r="Q24" s="81">
        <f t="shared" si="13"/>
        <v>1112.5774739393134</v>
      </c>
      <c r="R24" s="81">
        <f t="shared" si="13"/>
        <v>1112.5774739393134</v>
      </c>
      <c r="S24" s="81">
        <f t="shared" si="13"/>
        <v>1112.5774739393134</v>
      </c>
      <c r="T24" s="81">
        <f t="shared" si="13"/>
        <v>1112.5774739393134</v>
      </c>
      <c r="U24" s="81">
        <f t="shared" si="13"/>
        <v>1112.5774739393134</v>
      </c>
      <c r="V24" s="81">
        <f t="shared" si="13"/>
        <v>1112.5774739393134</v>
      </c>
      <c r="W24" s="81">
        <f t="shared" si="13"/>
        <v>1112.5774739393134</v>
      </c>
    </row>
    <row r="25" spans="1:145" x14ac:dyDescent="0.45">
      <c r="C25" s="325" t="s">
        <v>159</v>
      </c>
      <c r="D25" s="326"/>
      <c r="E25" s="326"/>
      <c r="F25" s="327">
        <f>F24/F18</f>
        <v>0.24207945687537349</v>
      </c>
      <c r="G25" s="327">
        <f t="shared" ref="G25:W25" si="14">G24/G18</f>
        <v>0.24452252174490405</v>
      </c>
      <c r="H25" s="327">
        <f t="shared" si="14"/>
        <v>0.24452252174490405</v>
      </c>
      <c r="I25" s="327">
        <f t="shared" si="14"/>
        <v>0.24452252174490405</v>
      </c>
      <c r="J25" s="327">
        <f t="shared" si="14"/>
        <v>0.24452252174490405</v>
      </c>
      <c r="K25" s="327">
        <f t="shared" si="14"/>
        <v>0.24452252174490405</v>
      </c>
      <c r="L25" s="327">
        <f t="shared" si="14"/>
        <v>0.24452252174490405</v>
      </c>
      <c r="M25" s="327">
        <f t="shared" si="14"/>
        <v>0.24452252174490405</v>
      </c>
      <c r="N25" s="327">
        <f t="shared" si="14"/>
        <v>0.2225154947878627</v>
      </c>
      <c r="O25" s="327">
        <f t="shared" si="14"/>
        <v>0.2225154947878627</v>
      </c>
      <c r="P25" s="327">
        <f t="shared" si="14"/>
        <v>0.2225154947878627</v>
      </c>
      <c r="Q25" s="327">
        <f t="shared" si="14"/>
        <v>0.2225154947878627</v>
      </c>
      <c r="R25" s="327">
        <f t="shared" si="14"/>
        <v>0.2225154947878627</v>
      </c>
      <c r="S25" s="327">
        <f t="shared" si="14"/>
        <v>0.2225154947878627</v>
      </c>
      <c r="T25" s="327">
        <f t="shared" si="14"/>
        <v>0.2225154947878627</v>
      </c>
      <c r="U25" s="327">
        <f t="shared" si="14"/>
        <v>0.2225154947878627</v>
      </c>
      <c r="V25" s="327">
        <f t="shared" si="14"/>
        <v>0.2225154947878627</v>
      </c>
      <c r="W25" s="327">
        <f t="shared" si="14"/>
        <v>0.2225154947878627</v>
      </c>
    </row>
    <row r="26" spans="1:145" x14ac:dyDescent="0.45">
      <c r="C26" s="21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spans="1:145" x14ac:dyDescent="0.45">
      <c r="C27" s="321" t="str">
        <f>'Сравнение налоговой нагрузки'!B32</f>
        <v>Парк высоких технологий</v>
      </c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</row>
    <row r="28" spans="1:145" s="70" customFormat="1" x14ac:dyDescent="0.45">
      <c r="A28" s="12"/>
      <c r="B28" s="12"/>
      <c r="C28" s="20" t="s">
        <v>152</v>
      </c>
      <c r="D28" s="81"/>
      <c r="E28" s="81"/>
      <c r="F28" s="81">
        <f>F18</f>
        <v>5000</v>
      </c>
      <c r="G28" s="81">
        <f t="shared" ref="G28:W28" si="15">G18</f>
        <v>5000</v>
      </c>
      <c r="H28" s="81">
        <f t="shared" si="15"/>
        <v>5000</v>
      </c>
      <c r="I28" s="81">
        <f t="shared" si="15"/>
        <v>5000</v>
      </c>
      <c r="J28" s="81">
        <f t="shared" si="15"/>
        <v>5000</v>
      </c>
      <c r="K28" s="81">
        <f t="shared" si="15"/>
        <v>5000</v>
      </c>
      <c r="L28" s="81">
        <f t="shared" si="15"/>
        <v>5000</v>
      </c>
      <c r="M28" s="81">
        <f t="shared" si="15"/>
        <v>5000</v>
      </c>
      <c r="N28" s="81">
        <f t="shared" si="15"/>
        <v>5000</v>
      </c>
      <c r="O28" s="81">
        <f t="shared" si="15"/>
        <v>5000</v>
      </c>
      <c r="P28" s="81">
        <f t="shared" si="15"/>
        <v>5000</v>
      </c>
      <c r="Q28" s="81">
        <f t="shared" si="15"/>
        <v>5000</v>
      </c>
      <c r="R28" s="81">
        <f t="shared" si="15"/>
        <v>5000</v>
      </c>
      <c r="S28" s="81">
        <f t="shared" si="15"/>
        <v>5000</v>
      </c>
      <c r="T28" s="81">
        <f t="shared" si="15"/>
        <v>5000</v>
      </c>
      <c r="U28" s="81">
        <f t="shared" si="15"/>
        <v>5000</v>
      </c>
      <c r="V28" s="81">
        <f t="shared" si="15"/>
        <v>5000</v>
      </c>
      <c r="W28" s="81">
        <f t="shared" si="15"/>
        <v>5000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</row>
    <row r="29" spans="1:145" s="69" customFormat="1" x14ac:dyDescent="0.45">
      <c r="A29" s="18"/>
      <c r="B29" s="18"/>
      <c r="C29" s="21" t="s">
        <v>153</v>
      </c>
      <c r="D29" s="79"/>
      <c r="E29" s="79"/>
      <c r="F29" s="79">
        <f>F10-('Сравнение налоговой нагрузки'!F11-'Сравнение налоговой нагрузки'!F37)-('Сравнение налоговой нагрузки'!F12-'Сравнение налоговой нагрузки'!F38)-('Сравнение налоговой нагрузки'!F13-'Сравнение налоговой нагрузки'!F39)-('Сравнение налоговой нагрузки'!F16-'Сравнение налоговой нагрузки'!F42)+'Сравнение налоговой нагрузки'!F44</f>
        <v>3626.8180399707853</v>
      </c>
      <c r="G29" s="79">
        <f>G10-('Сравнение налоговой нагрузки'!G11-'Сравнение налоговой нагрузки'!G37)-('Сравнение налоговой нагрузки'!G12-'Сравнение налоговой нагрузки'!G38)-('Сравнение налоговой нагрузки'!G13-'Сравнение налоговой нагрузки'!G39)-('Сравнение налоговой нагрузки'!G16-'Сравнение налоговой нагрузки'!G42)+'Сравнение налоговой нагрузки'!G44</f>
        <v>3626.8180399707853</v>
      </c>
      <c r="H29" s="79">
        <f>H10-('Сравнение налоговой нагрузки'!H11-'Сравнение налоговой нагрузки'!H37)-('Сравнение налоговой нагрузки'!H12-'Сравнение налоговой нагрузки'!H38)-('Сравнение налоговой нагрузки'!H13-'Сравнение налоговой нагрузки'!H39)-('Сравнение налоговой нагрузки'!H16-'Сравнение налоговой нагрузки'!H42)+'Сравнение налоговой нагрузки'!H44</f>
        <v>3626.8180399707853</v>
      </c>
      <c r="I29" s="79">
        <f>I10-('Сравнение налоговой нагрузки'!I11-'Сравнение налоговой нагрузки'!I37)-('Сравнение налоговой нагрузки'!I12-'Сравнение налоговой нагрузки'!I38)-('Сравнение налоговой нагрузки'!I13-'Сравнение налоговой нагрузки'!I39)-('Сравнение налоговой нагрузки'!I16-'Сравнение налоговой нагрузки'!I42)+'Сравнение налоговой нагрузки'!I44</f>
        <v>3626.8180399707853</v>
      </c>
      <c r="J29" s="79">
        <f>J10-('Сравнение налоговой нагрузки'!J11-'Сравнение налоговой нагрузки'!J37)-('Сравнение налоговой нагрузки'!J12-'Сравнение налоговой нагрузки'!J38)-('Сравнение налоговой нагрузки'!J13-'Сравнение налоговой нагрузки'!J39)-('Сравнение налоговой нагрузки'!J16-'Сравнение налоговой нагрузки'!J42)+'Сравнение налоговой нагрузки'!J44</f>
        <v>3626.8180399707853</v>
      </c>
      <c r="K29" s="79">
        <f>K10-('Сравнение налоговой нагрузки'!K11-'Сравнение налоговой нагрузки'!K37)-('Сравнение налоговой нагрузки'!K12-'Сравнение налоговой нагрузки'!K38)-('Сравнение налоговой нагрузки'!K13-'Сравнение налоговой нагрузки'!K39)-('Сравнение налоговой нагрузки'!K16-'Сравнение налоговой нагрузки'!K42)+'Сравнение налоговой нагрузки'!K44</f>
        <v>3626.8180399707853</v>
      </c>
      <c r="L29" s="79">
        <f>L10-('Сравнение налоговой нагрузки'!L11-'Сравнение налоговой нагрузки'!L37)-('Сравнение налоговой нагрузки'!L12-'Сравнение налоговой нагрузки'!L38)-('Сравнение налоговой нагрузки'!L13-'Сравнение налоговой нагрузки'!L39)-('Сравнение налоговой нагрузки'!L16-'Сравнение налоговой нагрузки'!L42)+'Сравнение налоговой нагрузки'!L44</f>
        <v>3626.8180399707853</v>
      </c>
      <c r="M29" s="79">
        <f>M10-('Сравнение налоговой нагрузки'!M11-'Сравнение налоговой нагрузки'!M37)-('Сравнение налоговой нагрузки'!M12-'Сравнение налоговой нагрузки'!M38)-('Сравнение налоговой нагрузки'!M13-'Сравнение налоговой нагрузки'!M39)-('Сравнение налоговой нагрузки'!M16-'Сравнение налоговой нагрузки'!M42)+'Сравнение налоговой нагрузки'!M44</f>
        <v>3626.8180399707853</v>
      </c>
      <c r="N29" s="79">
        <f>N10-('Сравнение налоговой нагрузки'!N11-'Сравнение налоговой нагрузки'!N37)-('Сравнение налоговой нагрузки'!N12-'Сравнение налоговой нагрузки'!N38)-('Сравнение налоговой нагрузки'!N13-'Сравнение налоговой нагрузки'!N39)-('Сравнение налоговой нагрузки'!N16-'Сравнение налоговой нагрузки'!N42)+'Сравнение налоговой нагрузки'!N44</f>
        <v>3626.8180399707853</v>
      </c>
      <c r="O29" s="79">
        <f>O10-('Сравнение налоговой нагрузки'!O11-'Сравнение налоговой нагрузки'!O37)-('Сравнение налоговой нагрузки'!O12-'Сравнение налоговой нагрузки'!O38)-('Сравнение налоговой нагрузки'!O13-'Сравнение налоговой нагрузки'!O39)-('Сравнение налоговой нагрузки'!O16-'Сравнение налоговой нагрузки'!O42)+'Сравнение налоговой нагрузки'!O44</f>
        <v>3626.8180399707853</v>
      </c>
      <c r="P29" s="79">
        <f>P10-('Сравнение налоговой нагрузки'!P11-'Сравнение налоговой нагрузки'!P37)-('Сравнение налоговой нагрузки'!P12-'Сравнение налоговой нагрузки'!P38)-('Сравнение налоговой нагрузки'!P13-'Сравнение налоговой нагрузки'!P39)-('Сравнение налоговой нагрузки'!P16-'Сравнение налоговой нагрузки'!P42)+'Сравнение налоговой нагрузки'!P44</f>
        <v>3626.8180399707853</v>
      </c>
      <c r="Q29" s="79">
        <f>Q10-('Сравнение налоговой нагрузки'!Q11-'Сравнение налоговой нагрузки'!Q37)-('Сравнение налоговой нагрузки'!Q12-'Сравнение налоговой нагрузки'!Q38)-('Сравнение налоговой нагрузки'!Q13-'Сравнение налоговой нагрузки'!Q39)-('Сравнение налоговой нагрузки'!Q16-'Сравнение налоговой нагрузки'!Q42)+'Сравнение налоговой нагрузки'!Q44</f>
        <v>3626.8180399707853</v>
      </c>
      <c r="R29" s="79">
        <f>R10-('Сравнение налоговой нагрузки'!R11-'Сравнение налоговой нагрузки'!R37)-('Сравнение налоговой нагрузки'!R12-'Сравнение налоговой нагрузки'!R38)-('Сравнение налоговой нагрузки'!R13-'Сравнение налоговой нагрузки'!R39)-('Сравнение налоговой нагрузки'!R16-'Сравнение налоговой нагрузки'!R42)+'Сравнение налоговой нагрузки'!R44</f>
        <v>3626.8180399707853</v>
      </c>
      <c r="S29" s="79">
        <f>S10-('Сравнение налоговой нагрузки'!S11-'Сравнение налоговой нагрузки'!S37)-('Сравнение налоговой нагрузки'!S12-'Сравнение налоговой нагрузки'!S38)-('Сравнение налоговой нагрузки'!S13-'Сравнение налоговой нагрузки'!S39)-('Сравнение налоговой нагрузки'!S16-'Сравнение налоговой нагрузки'!S42)+'Сравнение налоговой нагрузки'!S44</f>
        <v>3626.8180399707853</v>
      </c>
      <c r="T29" s="79">
        <f>T10-('Сравнение налоговой нагрузки'!T11-'Сравнение налоговой нагрузки'!T37)-('Сравнение налоговой нагрузки'!T12-'Сравнение налоговой нагрузки'!T38)-('Сравнение налоговой нагрузки'!T13-'Сравнение налоговой нагрузки'!T39)-('Сравнение налоговой нагрузки'!T16-'Сравнение налоговой нагрузки'!T42)+'Сравнение налоговой нагрузки'!T44</f>
        <v>3626.8180399707853</v>
      </c>
      <c r="U29" s="79">
        <f>U10-('Сравнение налоговой нагрузки'!U11-'Сравнение налоговой нагрузки'!U37)-('Сравнение налоговой нагрузки'!U12-'Сравнение налоговой нагрузки'!U38)-('Сравнение налоговой нагрузки'!U13-'Сравнение налоговой нагрузки'!U39)-('Сравнение налоговой нагрузки'!U16-'Сравнение налоговой нагрузки'!U42)+'Сравнение налоговой нагрузки'!U44</f>
        <v>3626.8180399707853</v>
      </c>
      <c r="V29" s="79">
        <f>V10-('Сравнение налоговой нагрузки'!V11-'Сравнение налоговой нагрузки'!V37)-('Сравнение налоговой нагрузки'!V12-'Сравнение налоговой нагрузки'!V38)-('Сравнение налоговой нагрузки'!V13-'Сравнение налоговой нагрузки'!V39)-('Сравнение налоговой нагрузки'!V16-'Сравнение налоговой нагрузки'!V42)+'Сравнение налоговой нагрузки'!V44</f>
        <v>3626.8180399707853</v>
      </c>
      <c r="W29" s="79">
        <f>W10-('Сравнение налоговой нагрузки'!W11-'Сравнение налоговой нагрузки'!W37)-('Сравнение налоговой нагрузки'!W12-'Сравнение налоговой нагрузки'!W38)-('Сравнение налоговой нагрузки'!W13-'Сравнение налоговой нагрузки'!W39)-('Сравнение налоговой нагрузки'!W16-'Сравнение налоговой нагрузки'!W42)+'Сравнение налоговой нагрузки'!W44</f>
        <v>3626.8180399707853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</row>
    <row r="30" spans="1:145" s="70" customFormat="1" x14ac:dyDescent="0.45">
      <c r="A30" s="12"/>
      <c r="B30" s="12"/>
      <c r="C30" s="20" t="s">
        <v>154</v>
      </c>
      <c r="D30" s="81"/>
      <c r="E30" s="81"/>
      <c r="F30" s="81">
        <f>F28-F29</f>
        <v>1373.1819600292147</v>
      </c>
      <c r="G30" s="81">
        <f t="shared" ref="G30:W30" si="16">G28-G29</f>
        <v>1373.1819600292147</v>
      </c>
      <c r="H30" s="81">
        <f t="shared" si="16"/>
        <v>1373.1819600292147</v>
      </c>
      <c r="I30" s="81">
        <f t="shared" si="16"/>
        <v>1373.1819600292147</v>
      </c>
      <c r="J30" s="81">
        <f t="shared" si="16"/>
        <v>1373.1819600292147</v>
      </c>
      <c r="K30" s="81">
        <f t="shared" si="16"/>
        <v>1373.1819600292147</v>
      </c>
      <c r="L30" s="81">
        <f t="shared" si="16"/>
        <v>1373.1819600292147</v>
      </c>
      <c r="M30" s="81">
        <f t="shared" si="16"/>
        <v>1373.1819600292147</v>
      </c>
      <c r="N30" s="81">
        <f t="shared" si="16"/>
        <v>1373.1819600292147</v>
      </c>
      <c r="O30" s="81">
        <f t="shared" si="16"/>
        <v>1373.1819600292147</v>
      </c>
      <c r="P30" s="81">
        <f t="shared" si="16"/>
        <v>1373.1819600292147</v>
      </c>
      <c r="Q30" s="81">
        <f t="shared" si="16"/>
        <v>1373.1819600292147</v>
      </c>
      <c r="R30" s="81">
        <f t="shared" si="16"/>
        <v>1373.1819600292147</v>
      </c>
      <c r="S30" s="81">
        <f t="shared" si="16"/>
        <v>1373.1819600292147</v>
      </c>
      <c r="T30" s="81">
        <f t="shared" si="16"/>
        <v>1373.1819600292147</v>
      </c>
      <c r="U30" s="81">
        <f t="shared" si="16"/>
        <v>1373.1819600292147</v>
      </c>
      <c r="V30" s="81">
        <f t="shared" si="16"/>
        <v>1373.1819600292147</v>
      </c>
      <c r="W30" s="81">
        <f t="shared" si="16"/>
        <v>1373.1819600292147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</row>
    <row r="31" spans="1:145" s="69" customFormat="1" x14ac:dyDescent="0.45">
      <c r="A31" s="18"/>
      <c r="B31" s="18"/>
      <c r="C31" s="21" t="s">
        <v>155</v>
      </c>
      <c r="D31" s="79"/>
      <c r="E31" s="79"/>
      <c r="F31" s="79">
        <f>F21</f>
        <v>245.00000000000003</v>
      </c>
      <c r="G31" s="79">
        <f t="shared" ref="G31:W31" si="17">G21</f>
        <v>245.00000000000003</v>
      </c>
      <c r="H31" s="79">
        <f t="shared" si="17"/>
        <v>245.00000000000003</v>
      </c>
      <c r="I31" s="79">
        <f t="shared" si="17"/>
        <v>245.00000000000003</v>
      </c>
      <c r="J31" s="79">
        <f t="shared" si="17"/>
        <v>245.00000000000003</v>
      </c>
      <c r="K31" s="79">
        <f t="shared" si="17"/>
        <v>245.00000000000003</v>
      </c>
      <c r="L31" s="79">
        <f t="shared" si="17"/>
        <v>245.00000000000003</v>
      </c>
      <c r="M31" s="79">
        <f t="shared" si="17"/>
        <v>245.00000000000003</v>
      </c>
      <c r="N31" s="79">
        <f t="shared" si="17"/>
        <v>245.00000000000003</v>
      </c>
      <c r="O31" s="79">
        <f t="shared" si="17"/>
        <v>245.00000000000003</v>
      </c>
      <c r="P31" s="79">
        <f t="shared" si="17"/>
        <v>245.00000000000003</v>
      </c>
      <c r="Q31" s="79">
        <f t="shared" si="17"/>
        <v>245.00000000000003</v>
      </c>
      <c r="R31" s="79">
        <f t="shared" si="17"/>
        <v>245.00000000000003</v>
      </c>
      <c r="S31" s="79">
        <f t="shared" si="17"/>
        <v>245.00000000000003</v>
      </c>
      <c r="T31" s="79">
        <f t="shared" si="17"/>
        <v>245.00000000000003</v>
      </c>
      <c r="U31" s="79">
        <f t="shared" si="17"/>
        <v>245.00000000000003</v>
      </c>
      <c r="V31" s="79">
        <f t="shared" si="17"/>
        <v>245.00000000000003</v>
      </c>
      <c r="W31" s="79">
        <f t="shared" si="17"/>
        <v>245.00000000000003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</row>
    <row r="32" spans="1:145" s="70" customFormat="1" x14ac:dyDescent="0.45">
      <c r="A32" s="12"/>
      <c r="B32" s="12"/>
      <c r="C32" s="20" t="s">
        <v>156</v>
      </c>
      <c r="D32" s="81"/>
      <c r="E32" s="81"/>
      <c r="F32" s="81">
        <f>F30-F31</f>
        <v>1128.1819600292147</v>
      </c>
      <c r="G32" s="81">
        <f t="shared" ref="G32:W32" si="18">G30-G31</f>
        <v>1128.1819600292147</v>
      </c>
      <c r="H32" s="81">
        <f t="shared" si="18"/>
        <v>1128.1819600292147</v>
      </c>
      <c r="I32" s="81">
        <f t="shared" si="18"/>
        <v>1128.1819600292147</v>
      </c>
      <c r="J32" s="81">
        <f t="shared" si="18"/>
        <v>1128.1819600292147</v>
      </c>
      <c r="K32" s="81">
        <f t="shared" si="18"/>
        <v>1128.1819600292147</v>
      </c>
      <c r="L32" s="81">
        <f t="shared" si="18"/>
        <v>1128.1819600292147</v>
      </c>
      <c r="M32" s="81">
        <f t="shared" si="18"/>
        <v>1128.1819600292147</v>
      </c>
      <c r="N32" s="81">
        <f t="shared" si="18"/>
        <v>1128.1819600292147</v>
      </c>
      <c r="O32" s="81">
        <f t="shared" si="18"/>
        <v>1128.1819600292147</v>
      </c>
      <c r="P32" s="81">
        <f t="shared" si="18"/>
        <v>1128.1819600292147</v>
      </c>
      <c r="Q32" s="81">
        <f t="shared" si="18"/>
        <v>1128.1819600292147</v>
      </c>
      <c r="R32" s="81">
        <f t="shared" si="18"/>
        <v>1128.1819600292147</v>
      </c>
      <c r="S32" s="81">
        <f t="shared" si="18"/>
        <v>1128.1819600292147</v>
      </c>
      <c r="T32" s="81">
        <f t="shared" si="18"/>
        <v>1128.1819600292147</v>
      </c>
      <c r="U32" s="81">
        <f t="shared" si="18"/>
        <v>1128.1819600292147</v>
      </c>
      <c r="V32" s="81">
        <f t="shared" si="18"/>
        <v>1128.1819600292147</v>
      </c>
      <c r="W32" s="81">
        <f t="shared" si="18"/>
        <v>1128.1819600292147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</row>
    <row r="33" spans="1:145" s="69" customFormat="1" x14ac:dyDescent="0.45">
      <c r="A33" s="18"/>
      <c r="B33" s="18"/>
      <c r="C33" s="21" t="s">
        <v>157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</row>
    <row r="34" spans="1:145" s="70" customFormat="1" x14ac:dyDescent="0.45">
      <c r="A34" s="12"/>
      <c r="B34" s="12"/>
      <c r="C34" s="20" t="s">
        <v>158</v>
      </c>
      <c r="D34" s="81"/>
      <c r="E34" s="81"/>
      <c r="F34" s="81">
        <f>F32</f>
        <v>1128.1819600292147</v>
      </c>
      <c r="G34" s="81">
        <f t="shared" ref="G34:W34" si="19">G32</f>
        <v>1128.1819600292147</v>
      </c>
      <c r="H34" s="81">
        <f t="shared" si="19"/>
        <v>1128.1819600292147</v>
      </c>
      <c r="I34" s="81">
        <f t="shared" si="19"/>
        <v>1128.1819600292147</v>
      </c>
      <c r="J34" s="81">
        <f t="shared" si="19"/>
        <v>1128.1819600292147</v>
      </c>
      <c r="K34" s="81">
        <f t="shared" si="19"/>
        <v>1128.1819600292147</v>
      </c>
      <c r="L34" s="81">
        <f t="shared" si="19"/>
        <v>1128.1819600292147</v>
      </c>
      <c r="M34" s="81">
        <f t="shared" si="19"/>
        <v>1128.1819600292147</v>
      </c>
      <c r="N34" s="81">
        <f t="shared" si="19"/>
        <v>1128.1819600292147</v>
      </c>
      <c r="O34" s="81">
        <f t="shared" si="19"/>
        <v>1128.1819600292147</v>
      </c>
      <c r="P34" s="81">
        <f t="shared" si="19"/>
        <v>1128.1819600292147</v>
      </c>
      <c r="Q34" s="81">
        <f t="shared" si="19"/>
        <v>1128.1819600292147</v>
      </c>
      <c r="R34" s="81">
        <f t="shared" si="19"/>
        <v>1128.1819600292147</v>
      </c>
      <c r="S34" s="81">
        <f t="shared" si="19"/>
        <v>1128.1819600292147</v>
      </c>
      <c r="T34" s="81">
        <f t="shared" si="19"/>
        <v>1128.1819600292147</v>
      </c>
      <c r="U34" s="81">
        <f t="shared" si="19"/>
        <v>1128.1819600292147</v>
      </c>
      <c r="V34" s="81">
        <f t="shared" si="19"/>
        <v>1128.1819600292147</v>
      </c>
      <c r="W34" s="81">
        <f t="shared" si="19"/>
        <v>1128.1819600292147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</row>
    <row r="35" spans="1:145" x14ac:dyDescent="0.45">
      <c r="C35" s="325" t="s">
        <v>159</v>
      </c>
      <c r="D35" s="328"/>
      <c r="E35" s="328"/>
      <c r="F35" s="327">
        <f>F34/F28</f>
        <v>0.22563639200584293</v>
      </c>
      <c r="G35" s="327">
        <f t="shared" ref="G35:W35" si="20">G34/G28</f>
        <v>0.22563639200584293</v>
      </c>
      <c r="H35" s="327">
        <f t="shared" si="20"/>
        <v>0.22563639200584293</v>
      </c>
      <c r="I35" s="327">
        <f t="shared" si="20"/>
        <v>0.22563639200584293</v>
      </c>
      <c r="J35" s="327">
        <f t="shared" si="20"/>
        <v>0.22563639200584293</v>
      </c>
      <c r="K35" s="327">
        <f t="shared" si="20"/>
        <v>0.22563639200584293</v>
      </c>
      <c r="L35" s="327">
        <f t="shared" si="20"/>
        <v>0.22563639200584293</v>
      </c>
      <c r="M35" s="327">
        <f t="shared" si="20"/>
        <v>0.22563639200584293</v>
      </c>
      <c r="N35" s="327">
        <f t="shared" si="20"/>
        <v>0.22563639200584293</v>
      </c>
      <c r="O35" s="327">
        <f t="shared" si="20"/>
        <v>0.22563639200584293</v>
      </c>
      <c r="P35" s="327">
        <f t="shared" si="20"/>
        <v>0.22563639200584293</v>
      </c>
      <c r="Q35" s="327">
        <f t="shared" si="20"/>
        <v>0.22563639200584293</v>
      </c>
      <c r="R35" s="327">
        <f t="shared" si="20"/>
        <v>0.22563639200584293</v>
      </c>
      <c r="S35" s="327">
        <f t="shared" si="20"/>
        <v>0.22563639200584293</v>
      </c>
      <c r="T35" s="327">
        <f t="shared" si="20"/>
        <v>0.22563639200584293</v>
      </c>
      <c r="U35" s="327">
        <f t="shared" si="20"/>
        <v>0.22563639200584293</v>
      </c>
      <c r="V35" s="327">
        <f t="shared" si="20"/>
        <v>0.22563639200584293</v>
      </c>
      <c r="W35" s="327">
        <f t="shared" si="20"/>
        <v>0.22563639200584293</v>
      </c>
    </row>
    <row r="36" spans="1:145" x14ac:dyDescent="0.45">
      <c r="C36" s="23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145" x14ac:dyDescent="0.45">
      <c r="C37" s="321" t="str">
        <f>'Сравнение налоговой нагрузки'!B46</f>
        <v>Свободная экономическая зона</v>
      </c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</row>
    <row r="38" spans="1:145" x14ac:dyDescent="0.45">
      <c r="C38" s="20" t="s">
        <v>152</v>
      </c>
      <c r="D38" s="81"/>
      <c r="E38" s="81"/>
      <c r="F38" s="81">
        <f>F28</f>
        <v>5000</v>
      </c>
      <c r="G38" s="81">
        <f t="shared" ref="G38:W38" si="21">G28</f>
        <v>5000</v>
      </c>
      <c r="H38" s="81">
        <f t="shared" si="21"/>
        <v>5000</v>
      </c>
      <c r="I38" s="81">
        <f t="shared" si="21"/>
        <v>5000</v>
      </c>
      <c r="J38" s="81">
        <f t="shared" si="21"/>
        <v>5000</v>
      </c>
      <c r="K38" s="81">
        <f t="shared" si="21"/>
        <v>5000</v>
      </c>
      <c r="L38" s="81">
        <f t="shared" si="21"/>
        <v>5000</v>
      </c>
      <c r="M38" s="81">
        <f t="shared" si="21"/>
        <v>5000</v>
      </c>
      <c r="N38" s="81">
        <f t="shared" si="21"/>
        <v>5000</v>
      </c>
      <c r="O38" s="81">
        <f t="shared" si="21"/>
        <v>5000</v>
      </c>
      <c r="P38" s="81">
        <f t="shared" si="21"/>
        <v>5000</v>
      </c>
      <c r="Q38" s="81">
        <f t="shared" si="21"/>
        <v>5000</v>
      </c>
      <c r="R38" s="81">
        <f t="shared" si="21"/>
        <v>5000</v>
      </c>
      <c r="S38" s="81">
        <f t="shared" si="21"/>
        <v>5000</v>
      </c>
      <c r="T38" s="81">
        <f t="shared" si="21"/>
        <v>5000</v>
      </c>
      <c r="U38" s="81">
        <f t="shared" si="21"/>
        <v>5000</v>
      </c>
      <c r="V38" s="81">
        <f t="shared" si="21"/>
        <v>5000</v>
      </c>
      <c r="W38" s="81">
        <f t="shared" si="21"/>
        <v>5000</v>
      </c>
    </row>
    <row r="39" spans="1:145" s="69" customFormat="1" x14ac:dyDescent="0.45">
      <c r="A39" s="18"/>
      <c r="B39" s="18"/>
      <c r="C39" s="21" t="s">
        <v>153</v>
      </c>
      <c r="D39" s="79"/>
      <c r="E39" s="79"/>
      <c r="F39" s="79">
        <f>F10-('Сравнение налоговой нагрузки'!F11-'Сравнение налоговой нагрузки'!F51)-('Сравнение налоговой нагрузки'!F12-'Сравнение налоговой нагрузки'!F52)-('Сравнение налоговой нагрузки'!F13-'Сравнение налоговой нагрузки'!F53)-('Сравнение налоговой нагрузки'!F16-'Сравнение налоговой нагрузки'!F56)</f>
        <v>3500.3</v>
      </c>
      <c r="G39" s="79">
        <f>G10-('Сравнение налоговой нагрузки'!G11-'Сравнение налоговой нагрузки'!G51)-('Сравнение налоговой нагрузки'!G12-'Сравнение налоговой нагрузки'!G52)-('Сравнение налоговой нагрузки'!G13-'Сравнение налоговой нагрузки'!G53)-('Сравнение налоговой нагрузки'!G16-'Сравнение налоговой нагрузки'!G56)</f>
        <v>3500.3</v>
      </c>
      <c r="H39" s="79">
        <f>H10-('Сравнение налоговой нагрузки'!H11-'Сравнение налоговой нагрузки'!H51)-('Сравнение налоговой нагрузки'!H12-'Сравнение налоговой нагрузки'!H52)-('Сравнение налоговой нагрузки'!H13-'Сравнение налоговой нагрузки'!H53)-('Сравнение налоговой нагрузки'!H16-'Сравнение налоговой нагрузки'!H56)</f>
        <v>3500.3</v>
      </c>
      <c r="I39" s="79">
        <f>I10-('Сравнение налоговой нагрузки'!I11-'Сравнение налоговой нагрузки'!I51)-('Сравнение налоговой нагрузки'!I12-'Сравнение налоговой нагрузки'!I52)-('Сравнение налоговой нагрузки'!I13-'Сравнение налоговой нагрузки'!I53)-('Сравнение налоговой нагрузки'!I16-'Сравнение налоговой нагрузки'!I56)</f>
        <v>3500.3</v>
      </c>
      <c r="J39" s="79">
        <f>J10-('Сравнение налоговой нагрузки'!J11-'Сравнение налоговой нагрузки'!J51)-('Сравнение налоговой нагрузки'!J12-'Сравнение налоговой нагрузки'!J52)-('Сравнение налоговой нагрузки'!J13-'Сравнение налоговой нагрузки'!J53)-('Сравнение налоговой нагрузки'!J16-'Сравнение налоговой нагрузки'!J56)</f>
        <v>3500.3</v>
      </c>
      <c r="K39" s="79">
        <f>K10-('Сравнение налоговой нагрузки'!K11-'Сравнение налоговой нагрузки'!K51)-('Сравнение налоговой нагрузки'!K12-'Сравнение налоговой нагрузки'!K52)-('Сравнение налоговой нагрузки'!K13-'Сравнение налоговой нагрузки'!K53)-('Сравнение налоговой нагрузки'!K16-'Сравнение налоговой нагрузки'!K56)</f>
        <v>3500.3</v>
      </c>
      <c r="L39" s="79">
        <f>L10-('Сравнение налоговой нагрузки'!L11-'Сравнение налоговой нагрузки'!L51)-('Сравнение налоговой нагрузки'!L12-'Сравнение налоговой нагрузки'!L52)-('Сравнение налоговой нагрузки'!L13-'Сравнение налоговой нагрузки'!L53)-('Сравнение налоговой нагрузки'!L16-'Сравнение налоговой нагрузки'!L56)</f>
        <v>3500.3</v>
      </c>
      <c r="M39" s="79">
        <f>M10-('Сравнение налоговой нагрузки'!M11-'Сравнение налоговой нагрузки'!M51)-('Сравнение налоговой нагрузки'!M12-'Сравнение налоговой нагрузки'!M52)-('Сравнение налоговой нагрузки'!M13-'Сравнение налоговой нагрузки'!M53)-('Сравнение налоговой нагрузки'!M16-'Сравнение налоговой нагрузки'!M56)</f>
        <v>3500.3</v>
      </c>
      <c r="N39" s="79">
        <f>N10-('Сравнение налоговой нагрузки'!N11-'Сравнение налоговой нагрузки'!N51)-('Сравнение налоговой нагрузки'!N12-'Сравнение налоговой нагрузки'!N52)-('Сравнение налоговой нагрузки'!N13-'Сравнение налоговой нагрузки'!N53)-('Сравнение налоговой нагрузки'!N16-'Сравнение налоговой нагрузки'!N56)</f>
        <v>3500.3</v>
      </c>
      <c r="O39" s="79">
        <f>O10-('Сравнение налоговой нагрузки'!O11-'Сравнение налоговой нагрузки'!O51)-('Сравнение налоговой нагрузки'!O12-'Сравнение налоговой нагрузки'!O52)-('Сравнение налоговой нагрузки'!O13-'Сравнение налоговой нагрузки'!O53)-('Сравнение налоговой нагрузки'!O16-'Сравнение налоговой нагрузки'!O56)</f>
        <v>3500.3</v>
      </c>
      <c r="P39" s="79">
        <f>P10-('Сравнение налоговой нагрузки'!P11-'Сравнение налоговой нагрузки'!P51)-('Сравнение налоговой нагрузки'!P12-'Сравнение налоговой нагрузки'!P52)-('Сравнение налоговой нагрузки'!P13-'Сравнение налоговой нагрузки'!P53)-('Сравнение налоговой нагрузки'!P16-'Сравнение налоговой нагрузки'!P56)</f>
        <v>3500.3</v>
      </c>
      <c r="Q39" s="79">
        <f>Q10-('Сравнение налоговой нагрузки'!Q11-'Сравнение налоговой нагрузки'!Q51)-('Сравнение налоговой нагрузки'!Q12-'Сравнение налоговой нагрузки'!Q52)-('Сравнение налоговой нагрузки'!Q13-'Сравнение налоговой нагрузки'!Q53)-('Сравнение налоговой нагрузки'!Q16-'Сравнение налоговой нагрузки'!Q56)</f>
        <v>3500.3</v>
      </c>
      <c r="R39" s="79">
        <f>R10-('Сравнение налоговой нагрузки'!R11-'Сравнение налоговой нагрузки'!R51)-('Сравнение налоговой нагрузки'!R12-'Сравнение налоговой нагрузки'!R52)-('Сравнение налоговой нагрузки'!R13-'Сравнение налоговой нагрузки'!R53)-('Сравнение налоговой нагрузки'!R16-'Сравнение налоговой нагрузки'!R56)</f>
        <v>3500.3</v>
      </c>
      <c r="S39" s="79">
        <f>S10-('Сравнение налоговой нагрузки'!S11-'Сравнение налоговой нагрузки'!S51)-('Сравнение налоговой нагрузки'!S12-'Сравнение налоговой нагрузки'!S52)-('Сравнение налоговой нагрузки'!S13-'Сравнение налоговой нагрузки'!S53)-('Сравнение налоговой нагрузки'!S16-'Сравнение налоговой нагрузки'!S56)</f>
        <v>3500.3</v>
      </c>
      <c r="T39" s="79">
        <f>T10-('Сравнение налоговой нагрузки'!T11-'Сравнение налоговой нагрузки'!T51)-('Сравнение налоговой нагрузки'!T12-'Сравнение налоговой нагрузки'!T52)-('Сравнение налоговой нагрузки'!T13-'Сравнение налоговой нагрузки'!T53)-('Сравнение налоговой нагрузки'!T16-'Сравнение налоговой нагрузки'!T56)</f>
        <v>3500.3</v>
      </c>
      <c r="U39" s="79">
        <f>U10-('Сравнение налоговой нагрузки'!U11-'Сравнение налоговой нагрузки'!U51)-('Сравнение налоговой нагрузки'!U12-'Сравнение налоговой нагрузки'!U52)-('Сравнение налоговой нагрузки'!U13-'Сравнение налоговой нагрузки'!U53)-('Сравнение налоговой нагрузки'!U16-'Сравнение налоговой нагрузки'!U56)</f>
        <v>3500.3</v>
      </c>
      <c r="V39" s="79">
        <f>V10-('Сравнение налоговой нагрузки'!V11-'Сравнение налоговой нагрузки'!V51)-('Сравнение налоговой нагрузки'!V12-'Сравнение налоговой нагрузки'!V52)-('Сравнение налоговой нагрузки'!V13-'Сравнение налоговой нагрузки'!V53)-('Сравнение налоговой нагрузки'!V16-'Сравнение налоговой нагрузки'!V56)</f>
        <v>3500.3</v>
      </c>
      <c r="W39" s="79">
        <f>W10-('Сравнение налоговой нагрузки'!W11-'Сравнение налоговой нагрузки'!W51)-('Сравнение налоговой нагрузки'!W12-'Сравнение налоговой нагрузки'!W52)-('Сравнение налоговой нагрузки'!W13-'Сравнение налоговой нагрузки'!W53)-('Сравнение налоговой нагрузки'!W16-'Сравнение налоговой нагрузки'!W56)</f>
        <v>3500.3</v>
      </c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</row>
    <row r="40" spans="1:145" x14ac:dyDescent="0.45">
      <c r="C40" s="20" t="s">
        <v>154</v>
      </c>
      <c r="D40" s="79"/>
      <c r="E40" s="79"/>
      <c r="F40" s="81">
        <f>F38-F39</f>
        <v>1499.6999999999998</v>
      </c>
      <c r="G40" s="81">
        <f t="shared" ref="G40:W40" si="22">G38-G39</f>
        <v>1499.6999999999998</v>
      </c>
      <c r="H40" s="81">
        <f t="shared" si="22"/>
        <v>1499.6999999999998</v>
      </c>
      <c r="I40" s="81">
        <f t="shared" si="22"/>
        <v>1499.6999999999998</v>
      </c>
      <c r="J40" s="81">
        <f t="shared" si="22"/>
        <v>1499.6999999999998</v>
      </c>
      <c r="K40" s="81">
        <f t="shared" si="22"/>
        <v>1499.6999999999998</v>
      </c>
      <c r="L40" s="81">
        <f t="shared" si="22"/>
        <v>1499.6999999999998</v>
      </c>
      <c r="M40" s="81">
        <f t="shared" si="22"/>
        <v>1499.6999999999998</v>
      </c>
      <c r="N40" s="81">
        <f t="shared" si="22"/>
        <v>1499.6999999999998</v>
      </c>
      <c r="O40" s="81">
        <f t="shared" si="22"/>
        <v>1499.6999999999998</v>
      </c>
      <c r="P40" s="81">
        <f t="shared" si="22"/>
        <v>1499.6999999999998</v>
      </c>
      <c r="Q40" s="81">
        <f t="shared" si="22"/>
        <v>1499.6999999999998</v>
      </c>
      <c r="R40" s="81">
        <f t="shared" si="22"/>
        <v>1499.6999999999998</v>
      </c>
      <c r="S40" s="81">
        <f t="shared" si="22"/>
        <v>1499.6999999999998</v>
      </c>
      <c r="T40" s="81">
        <f t="shared" si="22"/>
        <v>1499.6999999999998</v>
      </c>
      <c r="U40" s="81">
        <f t="shared" si="22"/>
        <v>1499.6999999999998</v>
      </c>
      <c r="V40" s="81">
        <f t="shared" si="22"/>
        <v>1499.6999999999998</v>
      </c>
      <c r="W40" s="81">
        <f t="shared" si="22"/>
        <v>1499.6999999999998</v>
      </c>
    </row>
    <row r="41" spans="1:145" s="69" customFormat="1" x14ac:dyDescent="0.45">
      <c r="A41" s="18"/>
      <c r="B41" s="18"/>
      <c r="C41" s="21" t="s">
        <v>155</v>
      </c>
      <c r="D41" s="95"/>
      <c r="E41" s="95"/>
      <c r="F41" s="79">
        <f>F31</f>
        <v>245.00000000000003</v>
      </c>
      <c r="G41" s="79">
        <f t="shared" ref="G41:W41" si="23">G31</f>
        <v>245.00000000000003</v>
      </c>
      <c r="H41" s="79">
        <f t="shared" si="23"/>
        <v>245.00000000000003</v>
      </c>
      <c r="I41" s="79">
        <f t="shared" si="23"/>
        <v>245.00000000000003</v>
      </c>
      <c r="J41" s="79">
        <f t="shared" si="23"/>
        <v>245.00000000000003</v>
      </c>
      <c r="K41" s="79">
        <f t="shared" si="23"/>
        <v>245.00000000000003</v>
      </c>
      <c r="L41" s="79">
        <f t="shared" si="23"/>
        <v>245.00000000000003</v>
      </c>
      <c r="M41" s="79">
        <f t="shared" si="23"/>
        <v>245.00000000000003</v>
      </c>
      <c r="N41" s="79">
        <f t="shared" si="23"/>
        <v>245.00000000000003</v>
      </c>
      <c r="O41" s="79">
        <f t="shared" si="23"/>
        <v>245.00000000000003</v>
      </c>
      <c r="P41" s="79">
        <f t="shared" si="23"/>
        <v>245.00000000000003</v>
      </c>
      <c r="Q41" s="79">
        <f t="shared" si="23"/>
        <v>245.00000000000003</v>
      </c>
      <c r="R41" s="79">
        <f t="shared" si="23"/>
        <v>245.00000000000003</v>
      </c>
      <c r="S41" s="79">
        <f t="shared" si="23"/>
        <v>245.00000000000003</v>
      </c>
      <c r="T41" s="79">
        <f t="shared" si="23"/>
        <v>245.00000000000003</v>
      </c>
      <c r="U41" s="79">
        <f t="shared" si="23"/>
        <v>245.00000000000003</v>
      </c>
      <c r="V41" s="79">
        <f t="shared" si="23"/>
        <v>245.00000000000003</v>
      </c>
      <c r="W41" s="79">
        <f t="shared" si="23"/>
        <v>245.00000000000003</v>
      </c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</row>
    <row r="42" spans="1:145" x14ac:dyDescent="0.45">
      <c r="C42" s="20" t="s">
        <v>156</v>
      </c>
      <c r="D42" s="81"/>
      <c r="E42" s="81"/>
      <c r="F42" s="81">
        <f>F40-F41</f>
        <v>1254.6999999999998</v>
      </c>
      <c r="G42" s="81">
        <f t="shared" ref="G42:W42" si="24">G40-G41</f>
        <v>1254.6999999999998</v>
      </c>
      <c r="H42" s="81">
        <f t="shared" si="24"/>
        <v>1254.6999999999998</v>
      </c>
      <c r="I42" s="81">
        <f t="shared" si="24"/>
        <v>1254.6999999999998</v>
      </c>
      <c r="J42" s="81">
        <f t="shared" si="24"/>
        <v>1254.6999999999998</v>
      </c>
      <c r="K42" s="81">
        <f t="shared" si="24"/>
        <v>1254.6999999999998</v>
      </c>
      <c r="L42" s="81">
        <f t="shared" si="24"/>
        <v>1254.6999999999998</v>
      </c>
      <c r="M42" s="81">
        <f t="shared" si="24"/>
        <v>1254.6999999999998</v>
      </c>
      <c r="N42" s="81">
        <f t="shared" si="24"/>
        <v>1254.6999999999998</v>
      </c>
      <c r="O42" s="81">
        <f t="shared" si="24"/>
        <v>1254.6999999999998</v>
      </c>
      <c r="P42" s="81">
        <f t="shared" si="24"/>
        <v>1254.6999999999998</v>
      </c>
      <c r="Q42" s="81">
        <f t="shared" si="24"/>
        <v>1254.6999999999998</v>
      </c>
      <c r="R42" s="81">
        <f t="shared" si="24"/>
        <v>1254.6999999999998</v>
      </c>
      <c r="S42" s="81">
        <f t="shared" si="24"/>
        <v>1254.6999999999998</v>
      </c>
      <c r="T42" s="81">
        <f t="shared" si="24"/>
        <v>1254.6999999999998</v>
      </c>
      <c r="U42" s="81">
        <f t="shared" si="24"/>
        <v>1254.6999999999998</v>
      </c>
      <c r="V42" s="81">
        <f t="shared" si="24"/>
        <v>1254.6999999999998</v>
      </c>
      <c r="W42" s="81">
        <f t="shared" si="24"/>
        <v>1254.6999999999998</v>
      </c>
    </row>
    <row r="43" spans="1:145" s="69" customFormat="1" x14ac:dyDescent="0.45">
      <c r="A43" s="18"/>
      <c r="B43" s="18"/>
      <c r="C43" s="21" t="s">
        <v>157</v>
      </c>
      <c r="D43" s="79"/>
      <c r="E43" s="79"/>
      <c r="F43" s="79">
        <f>'Сравнение налоговой нагрузки'!F50</f>
        <v>95.198774052187773</v>
      </c>
      <c r="G43" s="79">
        <f>'Сравнение налоговой нагрузки'!G50</f>
        <v>95.198774052187773</v>
      </c>
      <c r="H43" s="79">
        <f>'Сравнение налоговой нагрузки'!H50</f>
        <v>95.198774052187773</v>
      </c>
      <c r="I43" s="79">
        <f>'Сравнение налоговой нагрузки'!I50</f>
        <v>95.198774052187773</v>
      </c>
      <c r="J43" s="79">
        <f>'Сравнение налоговой нагрузки'!J50</f>
        <v>95.198774052187773</v>
      </c>
      <c r="K43" s="79">
        <f>'Сравнение налоговой нагрузки'!K50</f>
        <v>95.198774052187773</v>
      </c>
      <c r="L43" s="79">
        <f>'Сравнение налоговой нагрузки'!L50</f>
        <v>95.198774052187773</v>
      </c>
      <c r="M43" s="79">
        <f>'Сравнение налоговой нагрузки'!M50</f>
        <v>95.198774052187773</v>
      </c>
      <c r="N43" s="79">
        <f>'Сравнение налоговой нагрузки'!N50</f>
        <v>95.198774052187773</v>
      </c>
      <c r="O43" s="79">
        <f>'Сравнение налоговой нагрузки'!O50</f>
        <v>95.198774052187773</v>
      </c>
      <c r="P43" s="79">
        <f>'Сравнение налоговой нагрузки'!P50</f>
        <v>95.198774052187773</v>
      </c>
      <c r="Q43" s="79">
        <f>'Сравнение налоговой нагрузки'!Q50</f>
        <v>95.198774052187773</v>
      </c>
      <c r="R43" s="79">
        <f>'Сравнение налоговой нагрузки'!R50</f>
        <v>95.198774052187773</v>
      </c>
      <c r="S43" s="79">
        <f>'Сравнение налоговой нагрузки'!S50</f>
        <v>95.198774052187773</v>
      </c>
      <c r="T43" s="79">
        <f>'Сравнение налоговой нагрузки'!T50</f>
        <v>95.198774052187773</v>
      </c>
      <c r="U43" s="79">
        <f>'Сравнение налоговой нагрузки'!U50</f>
        <v>95.198774052187773</v>
      </c>
      <c r="V43" s="79">
        <f>'Сравнение налоговой нагрузки'!V50</f>
        <v>95.198774052187773</v>
      </c>
      <c r="W43" s="79">
        <f>'Сравнение налоговой нагрузки'!W50</f>
        <v>95.198774052187773</v>
      </c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</row>
    <row r="44" spans="1:145" s="70" customFormat="1" x14ac:dyDescent="0.45">
      <c r="A44" s="12"/>
      <c r="B44" s="12"/>
      <c r="C44" s="20" t="s">
        <v>158</v>
      </c>
      <c r="D44" s="81"/>
      <c r="E44" s="81"/>
      <c r="F44" s="81">
        <f>F42-F43</f>
        <v>1159.5012259478121</v>
      </c>
      <c r="G44" s="81">
        <f t="shared" ref="G44:W44" si="25">G42-G43</f>
        <v>1159.5012259478121</v>
      </c>
      <c r="H44" s="81">
        <f t="shared" si="25"/>
        <v>1159.5012259478121</v>
      </c>
      <c r="I44" s="81">
        <f t="shared" si="25"/>
        <v>1159.5012259478121</v>
      </c>
      <c r="J44" s="81">
        <f t="shared" si="25"/>
        <v>1159.5012259478121</v>
      </c>
      <c r="K44" s="81">
        <f t="shared" si="25"/>
        <v>1159.5012259478121</v>
      </c>
      <c r="L44" s="81">
        <f t="shared" si="25"/>
        <v>1159.5012259478121</v>
      </c>
      <c r="M44" s="81">
        <f t="shared" si="25"/>
        <v>1159.5012259478121</v>
      </c>
      <c r="N44" s="81">
        <f t="shared" si="25"/>
        <v>1159.5012259478121</v>
      </c>
      <c r="O44" s="81">
        <f t="shared" si="25"/>
        <v>1159.5012259478121</v>
      </c>
      <c r="P44" s="81">
        <f t="shared" si="25"/>
        <v>1159.5012259478121</v>
      </c>
      <c r="Q44" s="81">
        <f t="shared" si="25"/>
        <v>1159.5012259478121</v>
      </c>
      <c r="R44" s="81">
        <f t="shared" si="25"/>
        <v>1159.5012259478121</v>
      </c>
      <c r="S44" s="81">
        <f t="shared" si="25"/>
        <v>1159.5012259478121</v>
      </c>
      <c r="T44" s="81">
        <f t="shared" si="25"/>
        <v>1159.5012259478121</v>
      </c>
      <c r="U44" s="81">
        <f t="shared" si="25"/>
        <v>1159.5012259478121</v>
      </c>
      <c r="V44" s="81">
        <f t="shared" si="25"/>
        <v>1159.5012259478121</v>
      </c>
      <c r="W44" s="81">
        <f t="shared" si="25"/>
        <v>1159.5012259478121</v>
      </c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</row>
    <row r="45" spans="1:145" x14ac:dyDescent="0.45">
      <c r="C45" s="325" t="s">
        <v>159</v>
      </c>
      <c r="D45" s="326"/>
      <c r="E45" s="326"/>
      <c r="F45" s="327">
        <f>F44/F38</f>
        <v>0.23190024518956243</v>
      </c>
      <c r="G45" s="327">
        <f t="shared" ref="G45:T45" si="26">G44/G38</f>
        <v>0.23190024518956243</v>
      </c>
      <c r="H45" s="327">
        <f t="shared" si="26"/>
        <v>0.23190024518956243</v>
      </c>
      <c r="I45" s="327">
        <f t="shared" si="26"/>
        <v>0.23190024518956243</v>
      </c>
      <c r="J45" s="327">
        <f t="shared" si="26"/>
        <v>0.23190024518956243</v>
      </c>
      <c r="K45" s="327">
        <f t="shared" si="26"/>
        <v>0.23190024518956243</v>
      </c>
      <c r="L45" s="327">
        <f t="shared" si="26"/>
        <v>0.23190024518956243</v>
      </c>
      <c r="M45" s="327">
        <f t="shared" si="26"/>
        <v>0.23190024518956243</v>
      </c>
      <c r="N45" s="327">
        <f t="shared" si="26"/>
        <v>0.23190024518956243</v>
      </c>
      <c r="O45" s="327">
        <f t="shared" si="26"/>
        <v>0.23190024518956243</v>
      </c>
      <c r="P45" s="327">
        <f t="shared" si="26"/>
        <v>0.23190024518956243</v>
      </c>
      <c r="Q45" s="327">
        <f t="shared" si="26"/>
        <v>0.23190024518956243</v>
      </c>
      <c r="R45" s="327">
        <f t="shared" si="26"/>
        <v>0.23190024518956243</v>
      </c>
      <c r="S45" s="327">
        <f t="shared" si="26"/>
        <v>0.23190024518956243</v>
      </c>
      <c r="T45" s="327">
        <f t="shared" si="26"/>
        <v>0.23190024518956243</v>
      </c>
      <c r="U45" s="327">
        <f t="shared" ref="U45" si="27">U44/U38</f>
        <v>0.23190024518956243</v>
      </c>
      <c r="V45" s="327">
        <f t="shared" ref="V45" si="28">V44/V38</f>
        <v>0.23190024518956243</v>
      </c>
      <c r="W45" s="327">
        <f t="shared" ref="W45" si="29">W44/W38</f>
        <v>0.23190024518956243</v>
      </c>
    </row>
    <row r="46" spans="1:145" ht="6.6" customHeight="1" x14ac:dyDescent="0.45">
      <c r="C46" s="1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145" x14ac:dyDescent="0.45">
      <c r="C47" s="321" t="str">
        <f>'Сравнение налоговой нагрузки'!B59</f>
        <v>Особая экономическая зона "Бремино-Орша"</v>
      </c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</row>
    <row r="48" spans="1:145" x14ac:dyDescent="0.45">
      <c r="C48" s="20" t="s">
        <v>152</v>
      </c>
      <c r="D48" s="61"/>
      <c r="E48" s="61"/>
      <c r="F48" s="81">
        <f>F38</f>
        <v>5000</v>
      </c>
      <c r="G48" s="81">
        <f t="shared" ref="G48:W48" si="30">G38</f>
        <v>5000</v>
      </c>
      <c r="H48" s="81">
        <f t="shared" si="30"/>
        <v>5000</v>
      </c>
      <c r="I48" s="81">
        <f t="shared" si="30"/>
        <v>5000</v>
      </c>
      <c r="J48" s="81">
        <f t="shared" si="30"/>
        <v>5000</v>
      </c>
      <c r="K48" s="81">
        <f t="shared" si="30"/>
        <v>5000</v>
      </c>
      <c r="L48" s="81">
        <f t="shared" si="30"/>
        <v>5000</v>
      </c>
      <c r="M48" s="81">
        <f t="shared" si="30"/>
        <v>5000</v>
      </c>
      <c r="N48" s="81">
        <f t="shared" si="30"/>
        <v>5000</v>
      </c>
      <c r="O48" s="81">
        <f t="shared" si="30"/>
        <v>5000</v>
      </c>
      <c r="P48" s="81">
        <f t="shared" si="30"/>
        <v>5000</v>
      </c>
      <c r="Q48" s="81">
        <f t="shared" si="30"/>
        <v>5000</v>
      </c>
      <c r="R48" s="81">
        <f t="shared" si="30"/>
        <v>5000</v>
      </c>
      <c r="S48" s="81">
        <f t="shared" si="30"/>
        <v>5000</v>
      </c>
      <c r="T48" s="81">
        <f t="shared" si="30"/>
        <v>5000</v>
      </c>
      <c r="U48" s="81">
        <f t="shared" si="30"/>
        <v>5000</v>
      </c>
      <c r="V48" s="81">
        <f t="shared" si="30"/>
        <v>5000</v>
      </c>
      <c r="W48" s="81">
        <f t="shared" si="30"/>
        <v>5000</v>
      </c>
    </row>
    <row r="49" spans="3:23" x14ac:dyDescent="0.45">
      <c r="C49" s="97" t="s">
        <v>153</v>
      </c>
      <c r="D49" s="84"/>
      <c r="E49" s="84"/>
      <c r="F49" s="79">
        <f>F10-('Сравнение налоговой нагрузки'!F11-'Сравнение налоговой нагрузки'!F64)-('Сравнение налоговой нагрузки'!F12-'Сравнение налоговой нагрузки'!F65)-('Сравнение налоговой нагрузки'!F13-'Сравнение налоговой нагрузки'!F66)-('Сравнение налоговой нагрузки'!F16-'Сравнение налоговой нагрузки'!F69)</f>
        <v>3512.5153243476529</v>
      </c>
      <c r="G49" s="79">
        <f>G10-('Сравнение налоговой нагрузки'!G11-'Сравнение налоговой нагрузки'!G64)-('Сравнение налоговой нагрузки'!G12-'Сравнение налоговой нагрузки'!G65)-('Сравнение налоговой нагрузки'!G13-'Сравнение налоговой нагрузки'!G66)-('Сравнение налоговой нагрузки'!G16-'Сравнение налоговой нагрузки'!G69)</f>
        <v>3512.5153243476529</v>
      </c>
      <c r="H49" s="79">
        <f>H10-('Сравнение налоговой нагрузки'!H11-'Сравнение налоговой нагрузки'!H64)-('Сравнение налоговой нагрузки'!H12-'Сравнение налоговой нагрузки'!H65)-('Сравнение налоговой нагрузки'!H13-'Сравнение налоговой нагрузки'!H66)-('Сравнение налоговой нагрузки'!H16-'Сравнение налоговой нагрузки'!H69)</f>
        <v>3512.5153243476529</v>
      </c>
      <c r="I49" s="79">
        <f>I10-('Сравнение налоговой нагрузки'!I11-'Сравнение налоговой нагрузки'!I64)-('Сравнение налоговой нагрузки'!I12-'Сравнение налоговой нагрузки'!I65)-('Сравнение налоговой нагрузки'!I13-'Сравнение налоговой нагрузки'!I66)-('Сравнение налоговой нагрузки'!I16-'Сравнение налоговой нагрузки'!I69)</f>
        <v>3512.5153243476529</v>
      </c>
      <c r="J49" s="79">
        <f>J10-('Сравнение налоговой нагрузки'!J11-'Сравнение налоговой нагрузки'!J64)-('Сравнение налоговой нагрузки'!J12-'Сравнение налоговой нагрузки'!J65)-('Сравнение налоговой нагрузки'!J13-'Сравнение налоговой нагрузки'!J66)-('Сравнение налоговой нагрузки'!J16-'Сравнение налоговой нагрузки'!J69)</f>
        <v>3512.5153243476529</v>
      </c>
      <c r="K49" s="79">
        <f>K10-('Сравнение налоговой нагрузки'!K11-'Сравнение налоговой нагрузки'!K64)-('Сравнение налоговой нагрузки'!K12-'Сравнение налоговой нагрузки'!K65)-('Сравнение налоговой нагрузки'!K13-'Сравнение налоговой нагрузки'!K66)-('Сравнение налоговой нагрузки'!K16-'Сравнение налоговой нагрузки'!K69)</f>
        <v>3512.5153243476529</v>
      </c>
      <c r="L49" s="79">
        <f>L10-('Сравнение налоговой нагрузки'!L11-'Сравнение налоговой нагрузки'!L64)-('Сравнение налоговой нагрузки'!L12-'Сравнение налоговой нагрузки'!L65)-('Сравнение налоговой нагрузки'!L13-'Сравнение налоговой нагрузки'!L66)-('Сравнение налоговой нагрузки'!L16-'Сравнение налоговой нагрузки'!L69)</f>
        <v>3512.5153243476529</v>
      </c>
      <c r="M49" s="79">
        <f>M10-('Сравнение налоговой нагрузки'!M11-'Сравнение налоговой нагрузки'!M64)-('Сравнение налоговой нагрузки'!M12-'Сравнение налоговой нагрузки'!M65)-('Сравнение налоговой нагрузки'!M13-'Сравнение налоговой нагрузки'!M66)-('Сравнение налоговой нагрузки'!M16-'Сравнение налоговой нагрузки'!M69)</f>
        <v>3512.5153243476529</v>
      </c>
      <c r="N49" s="79">
        <f>N10-('Сравнение налоговой нагрузки'!N11-'Сравнение налоговой нагрузки'!N64)-('Сравнение налоговой нагрузки'!N12-'Сравнение налоговой нагрузки'!N65)-('Сравнение налоговой нагрузки'!N13-'Сравнение налоговой нагрузки'!N66)-('Сравнение налоговой нагрузки'!N16-'Сравнение налоговой нагрузки'!N69)</f>
        <v>3512.5153243476529</v>
      </c>
      <c r="O49" s="79">
        <f>O10-('Сравнение налоговой нагрузки'!O11-'Сравнение налоговой нагрузки'!O64)-('Сравнение налоговой нагрузки'!O12-'Сравнение налоговой нагрузки'!O65)-('Сравнение налоговой нагрузки'!O13-'Сравнение налоговой нагрузки'!O66)-('Сравнение налоговой нагрузки'!O16-'Сравнение налоговой нагрузки'!O69)</f>
        <v>3512.5153243476529</v>
      </c>
      <c r="P49" s="79">
        <f>P10-('Сравнение налоговой нагрузки'!P11-'Сравнение налоговой нагрузки'!P64)-('Сравнение налоговой нагрузки'!P12-'Сравнение налоговой нагрузки'!P65)-('Сравнение налоговой нагрузки'!P13-'Сравнение налоговой нагрузки'!P66)-('Сравнение налоговой нагрузки'!P16-'Сравнение налоговой нагрузки'!P69)</f>
        <v>3512.5153243476529</v>
      </c>
      <c r="Q49" s="79">
        <f>Q10-('Сравнение налоговой нагрузки'!Q11-'Сравнение налоговой нагрузки'!Q64)-('Сравнение налоговой нагрузки'!Q12-'Сравнение налоговой нагрузки'!Q65)-('Сравнение налоговой нагрузки'!Q13-'Сравнение налоговой нагрузки'!Q66)-('Сравнение налоговой нагрузки'!Q16-'Сравнение налоговой нагрузки'!Q69)</f>
        <v>3512.5153243476529</v>
      </c>
      <c r="R49" s="79">
        <f>R10-('Сравнение налоговой нагрузки'!R11-'Сравнение налоговой нагрузки'!R64)-('Сравнение налоговой нагрузки'!R12-'Сравнение налоговой нагрузки'!R65)-('Сравнение налоговой нагрузки'!R13-'Сравнение налоговой нагрузки'!R66)-('Сравнение налоговой нагрузки'!R16-'Сравнение налоговой нагрузки'!R69)</f>
        <v>3512.5153243476529</v>
      </c>
      <c r="S49" s="79">
        <f>S10-('Сравнение налоговой нагрузки'!S11-'Сравнение налоговой нагрузки'!S64)-('Сравнение налоговой нагрузки'!S12-'Сравнение налоговой нагрузки'!S65)-('Сравнение налоговой нагрузки'!S13-'Сравнение налоговой нагрузки'!S66)-('Сравнение налоговой нагрузки'!S16-'Сравнение налоговой нагрузки'!S69)</f>
        <v>3512.5153243476529</v>
      </c>
      <c r="T49" s="79">
        <f>T10-('Сравнение налоговой нагрузки'!T11-'Сравнение налоговой нагрузки'!T64)-('Сравнение налоговой нагрузки'!T12-'Сравнение налоговой нагрузки'!T65)-('Сравнение налоговой нагрузки'!T13-'Сравнение налоговой нагрузки'!T66)-('Сравнение налоговой нагрузки'!T16-'Сравнение налоговой нагрузки'!T69)</f>
        <v>3512.5153243476529</v>
      </c>
      <c r="U49" s="79">
        <f>U10-('Сравнение налоговой нагрузки'!U11-'Сравнение налоговой нагрузки'!U64)-('Сравнение налоговой нагрузки'!U12-'Сравнение налоговой нагрузки'!U65)-('Сравнение налоговой нагрузки'!U13-'Сравнение налоговой нагрузки'!U66)-('Сравнение налоговой нагрузки'!U16-'Сравнение налоговой нагрузки'!U69)</f>
        <v>3512.5153243476529</v>
      </c>
      <c r="V49" s="79">
        <f>V10-('Сравнение налоговой нагрузки'!V11-'Сравнение налоговой нагрузки'!V64)-('Сравнение налоговой нагрузки'!V12-'Сравнение налоговой нагрузки'!V65)-('Сравнение налоговой нагрузки'!V13-'Сравнение налоговой нагрузки'!V66)-('Сравнение налоговой нагрузки'!V16-'Сравнение налоговой нагрузки'!V69)</f>
        <v>3512.5153243476529</v>
      </c>
      <c r="W49" s="79">
        <f>W10-('Сравнение налоговой нагрузки'!W11-'Сравнение налоговой нагрузки'!W64)-('Сравнение налоговой нагрузки'!W12-'Сравнение налоговой нагрузки'!W65)-('Сравнение налоговой нагрузки'!W13-'Сравнение налоговой нагрузки'!W66)-('Сравнение налоговой нагрузки'!W16-'Сравнение налоговой нагрузки'!W69)</f>
        <v>3512.5153243476529</v>
      </c>
    </row>
    <row r="50" spans="3:23" x14ac:dyDescent="0.45">
      <c r="C50" s="20" t="s">
        <v>154</v>
      </c>
      <c r="D50" s="84"/>
      <c r="E50" s="84"/>
      <c r="F50" s="81">
        <f>F48-F49</f>
        <v>1487.4846756523471</v>
      </c>
      <c r="G50" s="81">
        <f t="shared" ref="G50:W50" si="31">G48-G49</f>
        <v>1487.4846756523471</v>
      </c>
      <c r="H50" s="81">
        <f t="shared" si="31"/>
        <v>1487.4846756523471</v>
      </c>
      <c r="I50" s="81">
        <f t="shared" si="31"/>
        <v>1487.4846756523471</v>
      </c>
      <c r="J50" s="81">
        <f t="shared" si="31"/>
        <v>1487.4846756523471</v>
      </c>
      <c r="K50" s="81">
        <f t="shared" si="31"/>
        <v>1487.4846756523471</v>
      </c>
      <c r="L50" s="81">
        <f t="shared" si="31"/>
        <v>1487.4846756523471</v>
      </c>
      <c r="M50" s="81">
        <f t="shared" si="31"/>
        <v>1487.4846756523471</v>
      </c>
      <c r="N50" s="81">
        <f t="shared" si="31"/>
        <v>1487.4846756523471</v>
      </c>
      <c r="O50" s="81">
        <f t="shared" si="31"/>
        <v>1487.4846756523471</v>
      </c>
      <c r="P50" s="81">
        <f t="shared" si="31"/>
        <v>1487.4846756523471</v>
      </c>
      <c r="Q50" s="81">
        <f t="shared" si="31"/>
        <v>1487.4846756523471</v>
      </c>
      <c r="R50" s="81">
        <f t="shared" si="31"/>
        <v>1487.4846756523471</v>
      </c>
      <c r="S50" s="81">
        <f t="shared" si="31"/>
        <v>1487.4846756523471</v>
      </c>
      <c r="T50" s="81">
        <f t="shared" si="31"/>
        <v>1487.4846756523471</v>
      </c>
      <c r="U50" s="81">
        <f t="shared" si="31"/>
        <v>1487.4846756523471</v>
      </c>
      <c r="V50" s="81">
        <f t="shared" si="31"/>
        <v>1487.4846756523471</v>
      </c>
      <c r="W50" s="81">
        <f t="shared" si="31"/>
        <v>1487.4846756523471</v>
      </c>
    </row>
    <row r="51" spans="3:23" x14ac:dyDescent="0.45">
      <c r="C51" s="97" t="s">
        <v>155</v>
      </c>
      <c r="D51" s="61"/>
      <c r="E51" s="61"/>
      <c r="F51" s="94">
        <f>F41</f>
        <v>245.00000000000003</v>
      </c>
      <c r="G51" s="94">
        <f t="shared" ref="G51:W51" si="32">G41</f>
        <v>245.00000000000003</v>
      </c>
      <c r="H51" s="94">
        <f t="shared" si="32"/>
        <v>245.00000000000003</v>
      </c>
      <c r="I51" s="94">
        <f t="shared" si="32"/>
        <v>245.00000000000003</v>
      </c>
      <c r="J51" s="94">
        <f t="shared" si="32"/>
        <v>245.00000000000003</v>
      </c>
      <c r="K51" s="94">
        <f t="shared" si="32"/>
        <v>245.00000000000003</v>
      </c>
      <c r="L51" s="94">
        <f t="shared" si="32"/>
        <v>245.00000000000003</v>
      </c>
      <c r="M51" s="94">
        <f t="shared" si="32"/>
        <v>245.00000000000003</v>
      </c>
      <c r="N51" s="94">
        <f t="shared" si="32"/>
        <v>245.00000000000003</v>
      </c>
      <c r="O51" s="94">
        <f t="shared" si="32"/>
        <v>245.00000000000003</v>
      </c>
      <c r="P51" s="94">
        <f t="shared" si="32"/>
        <v>245.00000000000003</v>
      </c>
      <c r="Q51" s="94">
        <f t="shared" si="32"/>
        <v>245.00000000000003</v>
      </c>
      <c r="R51" s="94">
        <f t="shared" si="32"/>
        <v>245.00000000000003</v>
      </c>
      <c r="S51" s="94">
        <f t="shared" si="32"/>
        <v>245.00000000000003</v>
      </c>
      <c r="T51" s="94">
        <f t="shared" si="32"/>
        <v>245.00000000000003</v>
      </c>
      <c r="U51" s="94">
        <f t="shared" si="32"/>
        <v>245.00000000000003</v>
      </c>
      <c r="V51" s="94">
        <f t="shared" si="32"/>
        <v>245.00000000000003</v>
      </c>
      <c r="W51" s="94">
        <f t="shared" si="32"/>
        <v>245.00000000000003</v>
      </c>
    </row>
    <row r="52" spans="3:23" x14ac:dyDescent="0.45">
      <c r="C52" s="20" t="s">
        <v>156</v>
      </c>
      <c r="D52" s="61"/>
      <c r="E52" s="61"/>
      <c r="F52" s="81">
        <f>F50-F51</f>
        <v>1242.4846756523471</v>
      </c>
      <c r="G52" s="81">
        <f t="shared" ref="G52:W52" si="33">G50-G51</f>
        <v>1242.4846756523471</v>
      </c>
      <c r="H52" s="81">
        <f t="shared" si="33"/>
        <v>1242.4846756523471</v>
      </c>
      <c r="I52" s="81">
        <f t="shared" si="33"/>
        <v>1242.4846756523471</v>
      </c>
      <c r="J52" s="81">
        <f t="shared" si="33"/>
        <v>1242.4846756523471</v>
      </c>
      <c r="K52" s="81">
        <f t="shared" si="33"/>
        <v>1242.4846756523471</v>
      </c>
      <c r="L52" s="81">
        <f t="shared" si="33"/>
        <v>1242.4846756523471</v>
      </c>
      <c r="M52" s="81">
        <f t="shared" si="33"/>
        <v>1242.4846756523471</v>
      </c>
      <c r="N52" s="81">
        <f t="shared" si="33"/>
        <v>1242.4846756523471</v>
      </c>
      <c r="O52" s="81">
        <f t="shared" si="33"/>
        <v>1242.4846756523471</v>
      </c>
      <c r="P52" s="81">
        <f t="shared" si="33"/>
        <v>1242.4846756523471</v>
      </c>
      <c r="Q52" s="81">
        <f t="shared" si="33"/>
        <v>1242.4846756523471</v>
      </c>
      <c r="R52" s="81">
        <f t="shared" si="33"/>
        <v>1242.4846756523471</v>
      </c>
      <c r="S52" s="81">
        <f t="shared" si="33"/>
        <v>1242.4846756523471</v>
      </c>
      <c r="T52" s="81">
        <f t="shared" si="33"/>
        <v>1242.4846756523471</v>
      </c>
      <c r="U52" s="81">
        <f t="shared" si="33"/>
        <v>1242.4846756523471</v>
      </c>
      <c r="V52" s="81">
        <f t="shared" si="33"/>
        <v>1242.4846756523471</v>
      </c>
      <c r="W52" s="81">
        <f t="shared" si="33"/>
        <v>1242.4846756523471</v>
      </c>
    </row>
    <row r="53" spans="3:23" x14ac:dyDescent="0.45">
      <c r="C53" s="97" t="s">
        <v>157</v>
      </c>
      <c r="D53" s="94"/>
      <c r="E53" s="94"/>
      <c r="F53" s="94">
        <f>'Сравнение налоговой нагрузки'!F63</f>
        <v>0</v>
      </c>
      <c r="G53" s="94">
        <f>'Сравнение налоговой нагрузки'!G63</f>
        <v>0</v>
      </c>
      <c r="H53" s="94">
        <f>'Сравнение налоговой нагрузки'!H63</f>
        <v>0</v>
      </c>
      <c r="I53" s="94">
        <f>'Сравнение налоговой нагрузки'!I63</f>
        <v>0</v>
      </c>
      <c r="J53" s="94">
        <f>'Сравнение налоговой нагрузки'!J63</f>
        <v>0</v>
      </c>
      <c r="K53" s="94">
        <f>'Сравнение налоговой нагрузки'!K63</f>
        <v>0</v>
      </c>
      <c r="L53" s="94">
        <f>'Сравнение налоговой нагрузки'!L63</f>
        <v>0</v>
      </c>
      <c r="M53" s="94">
        <f>'Сравнение налоговой нагрузки'!M63</f>
        <v>237.99693513046941</v>
      </c>
      <c r="N53" s="94">
        <f>'Сравнение налоговой нагрузки'!N63</f>
        <v>237.99693513046941</v>
      </c>
      <c r="O53" s="94">
        <f>O52*18%</f>
        <v>223.64724161742245</v>
      </c>
      <c r="P53" s="94">
        <f t="shared" ref="P53:W53" si="34">P52*18%</f>
        <v>223.64724161742245</v>
      </c>
      <c r="Q53" s="94">
        <f t="shared" si="34"/>
        <v>223.64724161742245</v>
      </c>
      <c r="R53" s="94">
        <f t="shared" si="34"/>
        <v>223.64724161742245</v>
      </c>
      <c r="S53" s="94">
        <f t="shared" si="34"/>
        <v>223.64724161742245</v>
      </c>
      <c r="T53" s="94">
        <f t="shared" si="34"/>
        <v>223.64724161742245</v>
      </c>
      <c r="U53" s="94">
        <f t="shared" si="34"/>
        <v>223.64724161742245</v>
      </c>
      <c r="V53" s="94">
        <f t="shared" si="34"/>
        <v>223.64724161742245</v>
      </c>
      <c r="W53" s="94">
        <f t="shared" si="34"/>
        <v>223.64724161742245</v>
      </c>
    </row>
    <row r="54" spans="3:23" x14ac:dyDescent="0.45">
      <c r="C54" s="20" t="s">
        <v>158</v>
      </c>
      <c r="D54" s="61"/>
      <c r="E54" s="61"/>
      <c r="F54" s="81">
        <f>F52-F53</f>
        <v>1242.4846756523471</v>
      </c>
      <c r="G54" s="81">
        <f t="shared" ref="G54:W54" si="35">G52-G53</f>
        <v>1242.4846756523471</v>
      </c>
      <c r="H54" s="81">
        <f t="shared" si="35"/>
        <v>1242.4846756523471</v>
      </c>
      <c r="I54" s="81">
        <f t="shared" si="35"/>
        <v>1242.4846756523471</v>
      </c>
      <c r="J54" s="81">
        <f t="shared" si="35"/>
        <v>1242.4846756523471</v>
      </c>
      <c r="K54" s="81">
        <f t="shared" si="35"/>
        <v>1242.4846756523471</v>
      </c>
      <c r="L54" s="81">
        <f t="shared" si="35"/>
        <v>1242.4846756523471</v>
      </c>
      <c r="M54" s="81">
        <f t="shared" si="35"/>
        <v>1004.4877405218776</v>
      </c>
      <c r="N54" s="81">
        <f t="shared" si="35"/>
        <v>1004.4877405218776</v>
      </c>
      <c r="O54" s="81">
        <f t="shared" si="35"/>
        <v>1018.8374340349246</v>
      </c>
      <c r="P54" s="81">
        <f t="shared" si="35"/>
        <v>1018.8374340349246</v>
      </c>
      <c r="Q54" s="81">
        <f t="shared" si="35"/>
        <v>1018.8374340349246</v>
      </c>
      <c r="R54" s="81">
        <f t="shared" si="35"/>
        <v>1018.8374340349246</v>
      </c>
      <c r="S54" s="81">
        <f t="shared" si="35"/>
        <v>1018.8374340349246</v>
      </c>
      <c r="T54" s="81">
        <f t="shared" si="35"/>
        <v>1018.8374340349246</v>
      </c>
      <c r="U54" s="81">
        <f t="shared" si="35"/>
        <v>1018.8374340349246</v>
      </c>
      <c r="V54" s="81">
        <f t="shared" si="35"/>
        <v>1018.8374340349246</v>
      </c>
      <c r="W54" s="81">
        <f t="shared" si="35"/>
        <v>1018.8374340349246</v>
      </c>
    </row>
    <row r="55" spans="3:23" x14ac:dyDescent="0.45">
      <c r="C55" s="325" t="s">
        <v>159</v>
      </c>
      <c r="D55" s="329"/>
      <c r="E55" s="329"/>
      <c r="F55" s="327">
        <f>F54/F48</f>
        <v>0.24849693513046942</v>
      </c>
      <c r="G55" s="327">
        <f t="shared" ref="G55:W55" si="36">G54/G48</f>
        <v>0.24849693513046942</v>
      </c>
      <c r="H55" s="327">
        <f t="shared" si="36"/>
        <v>0.24849693513046942</v>
      </c>
      <c r="I55" s="327">
        <f t="shared" si="36"/>
        <v>0.24849693513046942</v>
      </c>
      <c r="J55" s="327">
        <f t="shared" si="36"/>
        <v>0.24849693513046942</v>
      </c>
      <c r="K55" s="327">
        <f t="shared" si="36"/>
        <v>0.24849693513046942</v>
      </c>
      <c r="L55" s="327">
        <f t="shared" si="36"/>
        <v>0.24849693513046942</v>
      </c>
      <c r="M55" s="327">
        <f t="shared" si="36"/>
        <v>0.20089754810437552</v>
      </c>
      <c r="N55" s="327">
        <f t="shared" si="36"/>
        <v>0.20089754810437552</v>
      </c>
      <c r="O55" s="327">
        <f t="shared" si="36"/>
        <v>0.20376748680698492</v>
      </c>
      <c r="P55" s="327">
        <f t="shared" si="36"/>
        <v>0.20376748680698492</v>
      </c>
      <c r="Q55" s="327">
        <f t="shared" si="36"/>
        <v>0.20376748680698492</v>
      </c>
      <c r="R55" s="327">
        <f t="shared" si="36"/>
        <v>0.20376748680698492</v>
      </c>
      <c r="S55" s="327">
        <f t="shared" si="36"/>
        <v>0.20376748680698492</v>
      </c>
      <c r="T55" s="327">
        <f t="shared" si="36"/>
        <v>0.20376748680698492</v>
      </c>
      <c r="U55" s="327">
        <f t="shared" si="36"/>
        <v>0.20376748680698492</v>
      </c>
      <c r="V55" s="327">
        <f t="shared" si="36"/>
        <v>0.20376748680698492</v>
      </c>
      <c r="W55" s="327">
        <f t="shared" si="36"/>
        <v>0.20376748680698492</v>
      </c>
    </row>
    <row r="56" spans="3:23" x14ac:dyDescent="0.45">
      <c r="C56" s="26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</row>
    <row r="57" spans="3:23" x14ac:dyDescent="0.45">
      <c r="C57" s="321" t="str">
        <f>'Сравнение налоговой нагрузки'!B72</f>
        <v>Малый город</v>
      </c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</row>
    <row r="58" spans="3:23" x14ac:dyDescent="0.45">
      <c r="C58" s="20" t="s">
        <v>152</v>
      </c>
      <c r="D58" s="81"/>
      <c r="E58" s="81"/>
      <c r="F58" s="81">
        <f>F48</f>
        <v>5000</v>
      </c>
      <c r="G58" s="81">
        <f t="shared" ref="G58:W58" si="37">G48</f>
        <v>5000</v>
      </c>
      <c r="H58" s="81">
        <f t="shared" si="37"/>
        <v>5000</v>
      </c>
      <c r="I58" s="81">
        <f t="shared" si="37"/>
        <v>5000</v>
      </c>
      <c r="J58" s="81">
        <f t="shared" si="37"/>
        <v>5000</v>
      </c>
      <c r="K58" s="81">
        <f t="shared" si="37"/>
        <v>5000</v>
      </c>
      <c r="L58" s="81">
        <f t="shared" si="37"/>
        <v>5000</v>
      </c>
      <c r="M58" s="81">
        <f t="shared" si="37"/>
        <v>5000</v>
      </c>
      <c r="N58" s="81">
        <f t="shared" si="37"/>
        <v>5000</v>
      </c>
      <c r="O58" s="81">
        <f t="shared" si="37"/>
        <v>5000</v>
      </c>
      <c r="P58" s="81">
        <f t="shared" si="37"/>
        <v>5000</v>
      </c>
      <c r="Q58" s="81">
        <f t="shared" si="37"/>
        <v>5000</v>
      </c>
      <c r="R58" s="81">
        <f t="shared" si="37"/>
        <v>5000</v>
      </c>
      <c r="S58" s="81">
        <f t="shared" si="37"/>
        <v>5000</v>
      </c>
      <c r="T58" s="81">
        <f t="shared" si="37"/>
        <v>5000</v>
      </c>
      <c r="U58" s="81">
        <f t="shared" si="37"/>
        <v>5000</v>
      </c>
      <c r="V58" s="81">
        <f t="shared" si="37"/>
        <v>5000</v>
      </c>
      <c r="W58" s="81">
        <f t="shared" si="37"/>
        <v>5000</v>
      </c>
    </row>
    <row r="59" spans="3:23" x14ac:dyDescent="0.45">
      <c r="C59" s="97" t="s">
        <v>153</v>
      </c>
      <c r="D59" s="79"/>
      <c r="E59" s="79"/>
      <c r="F59" s="79">
        <f>F10-('Сравнение налоговой нагрузки'!F11-'Сравнение налоговой нагрузки'!F77)-('Сравнение налоговой нагрузки'!F12-'Сравнение налоговой нагрузки'!F78)-('Сравнение налоговой нагрузки'!F16-'Сравнение налоговой нагрузки'!F82)</f>
        <v>3532.5153243476529</v>
      </c>
      <c r="G59" s="79">
        <f>G10-('Сравнение налоговой нагрузки'!G11-'Сравнение налоговой нагрузки'!G77)-('Сравнение налоговой нагрузки'!G12-'Сравнение налоговой нагрузки'!G78)-('Сравнение налоговой нагрузки'!G16-'Сравнение налоговой нагрузки'!G82)</f>
        <v>3532.5153243476529</v>
      </c>
      <c r="H59" s="79">
        <f>H10-('Сравнение налоговой нагрузки'!H11-'Сравнение налоговой нагрузки'!H77)-('Сравнение налоговой нагрузки'!H12-'Сравнение налоговой нагрузки'!H78)-('Сравнение налоговой нагрузки'!H16-'Сравнение налоговой нагрузки'!H82)</f>
        <v>3532.5153243476529</v>
      </c>
      <c r="I59" s="79">
        <f>I10-('Сравнение налоговой нагрузки'!I11-'Сравнение налоговой нагрузки'!I77)-('Сравнение налоговой нагрузки'!I12-'Сравнение налоговой нагрузки'!I78)-('Сравнение налоговой нагрузки'!I16-'Сравнение налоговой нагрузки'!I82)</f>
        <v>3532.5153243476529</v>
      </c>
      <c r="J59" s="79">
        <f>J10-('Сравнение налоговой нагрузки'!J11-'Сравнение налоговой нагрузки'!J77)-('Сравнение налоговой нагрузки'!J12-'Сравнение налоговой нагрузки'!J78)-('Сравнение налоговой нагрузки'!J16-'Сравнение налоговой нагрузки'!J82)</f>
        <v>3532.5153243476529</v>
      </c>
      <c r="K59" s="79">
        <f>K10-('Сравнение налоговой нагрузки'!K11-'Сравнение налоговой нагрузки'!K77)-('Сравнение налоговой нагрузки'!K12-'Сравнение налоговой нагрузки'!K78)-('Сравнение налоговой нагрузки'!K16-'Сравнение налоговой нагрузки'!K82)</f>
        <v>3565.0153243476529</v>
      </c>
      <c r="L59" s="79">
        <f>L10-('Сравнение налоговой нагрузки'!L11-'Сравнение налоговой нагрузки'!L77)-('Сравнение налоговой нагрузки'!L12-'Сравнение налоговой нагрузки'!L78)-('Сравнение налоговой нагрузки'!L16-'Сравнение налоговой нагрузки'!L82)</f>
        <v>3565.0153243476529</v>
      </c>
      <c r="M59" s="79">
        <f>M10-('Сравнение налоговой нагрузки'!M11-'Сравнение налоговой нагрузки'!M77)-('Сравнение налоговой нагрузки'!M12-'Сравнение налоговой нагрузки'!M78)-('Сравнение налоговой нагрузки'!M16-'Сравнение налоговой нагрузки'!M82)</f>
        <v>3565.0153243476529</v>
      </c>
      <c r="N59" s="79">
        <f>N10-('Сравнение налоговой нагрузки'!N11-'Сравнение налоговой нагрузки'!N77)-('Сравнение налоговой нагрузки'!N12-'Сравнение налоговой нагрузки'!N78)-('Сравнение налоговой нагрузки'!N16-'Сравнение налоговой нагрузки'!N82)</f>
        <v>3565.0153243476529</v>
      </c>
      <c r="O59" s="79">
        <f>O10-('Сравнение налоговой нагрузки'!O11-'Сравнение налоговой нагрузки'!O77)-('Сравнение налоговой нагрузки'!O12-'Сравнение налоговой нагрузки'!O78)-('Сравнение налоговой нагрузки'!O16-'Сравнение налоговой нагрузки'!O82)</f>
        <v>3565.0153243476529</v>
      </c>
      <c r="P59" s="79">
        <f>P10-('Сравнение налоговой нагрузки'!P11-'Сравнение налоговой нагрузки'!P77)-('Сравнение налоговой нагрузки'!P12-'Сравнение налоговой нагрузки'!P78)-('Сравнение налоговой нагрузки'!P16-'Сравнение налоговой нагрузки'!P82)</f>
        <v>3565.0153243476529</v>
      </c>
      <c r="Q59" s="79">
        <f>Q10-('Сравнение налоговой нагрузки'!Q11-'Сравнение налоговой нагрузки'!Q77)-('Сравнение налоговой нагрузки'!Q12-'Сравнение налоговой нагрузки'!Q78)-('Сравнение налоговой нагрузки'!Q16-'Сравнение налоговой нагрузки'!Q82)</f>
        <v>3565.0153243476529</v>
      </c>
      <c r="R59" s="79">
        <f>R10-('Сравнение налоговой нагрузки'!R11-'Сравнение налоговой нагрузки'!R77)-('Сравнение налоговой нагрузки'!R12-'Сравнение налоговой нагрузки'!R78)-('Сравнение налоговой нагрузки'!R16-'Сравнение налоговой нагрузки'!R82)</f>
        <v>3565.0153243476529</v>
      </c>
      <c r="S59" s="79">
        <f>S10-('Сравнение налоговой нагрузки'!S11-'Сравнение налоговой нагрузки'!S77)-('Сравнение налоговой нагрузки'!S12-'Сравнение налоговой нагрузки'!S78)-('Сравнение налоговой нагрузки'!S16-'Сравнение налоговой нагрузки'!S82)</f>
        <v>3565.0153243476529</v>
      </c>
      <c r="T59" s="79">
        <f>T10-('Сравнение налоговой нагрузки'!T11-'Сравнение налоговой нагрузки'!T77)-('Сравнение налоговой нагрузки'!T12-'Сравнение налоговой нагрузки'!T78)-('Сравнение налоговой нагрузки'!T16-'Сравнение налоговой нагрузки'!T82)</f>
        <v>3565.0153243476529</v>
      </c>
      <c r="U59" s="79">
        <f>U10-('Сравнение налоговой нагрузки'!U11-'Сравнение налоговой нагрузки'!U77)-('Сравнение налоговой нагрузки'!U12-'Сравнение налоговой нагрузки'!U78)-('Сравнение налоговой нагрузки'!U16-'Сравнение налоговой нагрузки'!U82)</f>
        <v>3565.0153243476529</v>
      </c>
      <c r="V59" s="79">
        <f>V10-('Сравнение налоговой нагрузки'!V11-'Сравнение налоговой нагрузки'!V77)-('Сравнение налоговой нагрузки'!V12-'Сравнение налоговой нагрузки'!V78)-('Сравнение налоговой нагрузки'!V16-'Сравнение налоговой нагрузки'!V82)</f>
        <v>3565.0153243476529</v>
      </c>
      <c r="W59" s="79">
        <f>W10-('Сравнение налоговой нагрузки'!W11-'Сравнение налоговой нагрузки'!W77)-('Сравнение налоговой нагрузки'!W12-'Сравнение налоговой нагрузки'!W78)-('Сравнение налоговой нагрузки'!W16-'Сравнение налоговой нагрузки'!W82)</f>
        <v>3565.0153243476529</v>
      </c>
    </row>
    <row r="60" spans="3:23" x14ac:dyDescent="0.45">
      <c r="C60" s="20" t="s">
        <v>154</v>
      </c>
      <c r="D60" s="79"/>
      <c r="E60" s="79"/>
      <c r="F60" s="162">
        <f>F58-F59</f>
        <v>1467.4846756523471</v>
      </c>
      <c r="G60" s="162">
        <f t="shared" ref="G60:W60" si="38">G58-G59</f>
        <v>1467.4846756523471</v>
      </c>
      <c r="H60" s="162">
        <f t="shared" si="38"/>
        <v>1467.4846756523471</v>
      </c>
      <c r="I60" s="162">
        <f t="shared" si="38"/>
        <v>1467.4846756523471</v>
      </c>
      <c r="J60" s="162">
        <f t="shared" si="38"/>
        <v>1467.4846756523471</v>
      </c>
      <c r="K60" s="162">
        <f t="shared" si="38"/>
        <v>1434.9846756523471</v>
      </c>
      <c r="L60" s="162">
        <f t="shared" si="38"/>
        <v>1434.9846756523471</v>
      </c>
      <c r="M60" s="162">
        <f t="shared" si="38"/>
        <v>1434.9846756523471</v>
      </c>
      <c r="N60" s="162">
        <f t="shared" si="38"/>
        <v>1434.9846756523471</v>
      </c>
      <c r="O60" s="162">
        <f t="shared" si="38"/>
        <v>1434.9846756523471</v>
      </c>
      <c r="P60" s="162">
        <f t="shared" si="38"/>
        <v>1434.9846756523471</v>
      </c>
      <c r="Q60" s="162">
        <f t="shared" si="38"/>
        <v>1434.9846756523471</v>
      </c>
      <c r="R60" s="162">
        <f t="shared" si="38"/>
        <v>1434.9846756523471</v>
      </c>
      <c r="S60" s="162">
        <f t="shared" si="38"/>
        <v>1434.9846756523471</v>
      </c>
      <c r="T60" s="162">
        <f t="shared" si="38"/>
        <v>1434.9846756523471</v>
      </c>
      <c r="U60" s="162">
        <f t="shared" si="38"/>
        <v>1434.9846756523471</v>
      </c>
      <c r="V60" s="162">
        <f t="shared" si="38"/>
        <v>1434.9846756523471</v>
      </c>
      <c r="W60" s="162">
        <f t="shared" si="38"/>
        <v>1434.9846756523471</v>
      </c>
    </row>
    <row r="61" spans="3:23" x14ac:dyDescent="0.45">
      <c r="C61" s="97" t="s">
        <v>155</v>
      </c>
      <c r="D61" s="61"/>
      <c r="E61" s="61"/>
      <c r="F61" s="94">
        <f>F51</f>
        <v>245.00000000000003</v>
      </c>
      <c r="G61" s="94">
        <f t="shared" ref="G61:W61" si="39">G51</f>
        <v>245.00000000000003</v>
      </c>
      <c r="H61" s="94">
        <f t="shared" si="39"/>
        <v>245.00000000000003</v>
      </c>
      <c r="I61" s="94">
        <f t="shared" si="39"/>
        <v>245.00000000000003</v>
      </c>
      <c r="J61" s="94">
        <f t="shared" si="39"/>
        <v>245.00000000000003</v>
      </c>
      <c r="K61" s="94">
        <f t="shared" si="39"/>
        <v>245.00000000000003</v>
      </c>
      <c r="L61" s="94">
        <f t="shared" si="39"/>
        <v>245.00000000000003</v>
      </c>
      <c r="M61" s="94">
        <f t="shared" si="39"/>
        <v>245.00000000000003</v>
      </c>
      <c r="N61" s="94">
        <f t="shared" si="39"/>
        <v>245.00000000000003</v>
      </c>
      <c r="O61" s="94">
        <f t="shared" si="39"/>
        <v>245.00000000000003</v>
      </c>
      <c r="P61" s="94">
        <f t="shared" si="39"/>
        <v>245.00000000000003</v>
      </c>
      <c r="Q61" s="94">
        <f t="shared" si="39"/>
        <v>245.00000000000003</v>
      </c>
      <c r="R61" s="94">
        <f t="shared" si="39"/>
        <v>245.00000000000003</v>
      </c>
      <c r="S61" s="94">
        <f t="shared" si="39"/>
        <v>245.00000000000003</v>
      </c>
      <c r="T61" s="94">
        <f t="shared" si="39"/>
        <v>245.00000000000003</v>
      </c>
      <c r="U61" s="94">
        <f t="shared" si="39"/>
        <v>245.00000000000003</v>
      </c>
      <c r="V61" s="94">
        <f t="shared" si="39"/>
        <v>245.00000000000003</v>
      </c>
      <c r="W61" s="94">
        <f t="shared" si="39"/>
        <v>245.00000000000003</v>
      </c>
    </row>
    <row r="62" spans="3:23" x14ac:dyDescent="0.45">
      <c r="C62" s="20" t="s">
        <v>156</v>
      </c>
      <c r="D62" s="61"/>
      <c r="E62" s="61"/>
      <c r="F62" s="81">
        <f>F60-F61</f>
        <v>1222.4846756523471</v>
      </c>
      <c r="G62" s="81">
        <f t="shared" ref="G62:W62" si="40">G60-G61</f>
        <v>1222.4846756523471</v>
      </c>
      <c r="H62" s="81">
        <f t="shared" si="40"/>
        <v>1222.4846756523471</v>
      </c>
      <c r="I62" s="81">
        <f t="shared" si="40"/>
        <v>1222.4846756523471</v>
      </c>
      <c r="J62" s="81">
        <f t="shared" si="40"/>
        <v>1222.4846756523471</v>
      </c>
      <c r="K62" s="81">
        <f t="shared" si="40"/>
        <v>1189.9846756523471</v>
      </c>
      <c r="L62" s="81">
        <f t="shared" si="40"/>
        <v>1189.9846756523471</v>
      </c>
      <c r="M62" s="81">
        <f t="shared" si="40"/>
        <v>1189.9846756523471</v>
      </c>
      <c r="N62" s="81">
        <f t="shared" si="40"/>
        <v>1189.9846756523471</v>
      </c>
      <c r="O62" s="81">
        <f t="shared" si="40"/>
        <v>1189.9846756523471</v>
      </c>
      <c r="P62" s="81">
        <f t="shared" si="40"/>
        <v>1189.9846756523471</v>
      </c>
      <c r="Q62" s="81">
        <f t="shared" si="40"/>
        <v>1189.9846756523471</v>
      </c>
      <c r="R62" s="81">
        <f t="shared" si="40"/>
        <v>1189.9846756523471</v>
      </c>
      <c r="S62" s="81">
        <f t="shared" si="40"/>
        <v>1189.9846756523471</v>
      </c>
      <c r="T62" s="81">
        <f t="shared" si="40"/>
        <v>1189.9846756523471</v>
      </c>
      <c r="U62" s="81">
        <f t="shared" si="40"/>
        <v>1189.9846756523471</v>
      </c>
      <c r="V62" s="81">
        <f t="shared" si="40"/>
        <v>1189.9846756523471</v>
      </c>
      <c r="W62" s="81">
        <f t="shared" si="40"/>
        <v>1189.9846756523471</v>
      </c>
    </row>
    <row r="63" spans="3:23" x14ac:dyDescent="0.45">
      <c r="C63" s="97" t="s">
        <v>157</v>
      </c>
      <c r="D63" s="81"/>
      <c r="E63" s="81"/>
      <c r="F63" s="94">
        <f>'Сравнение налоговой нагрузки'!F76</f>
        <v>0</v>
      </c>
      <c r="G63" s="94">
        <f>'Сравнение налоговой нагрузки'!G76</f>
        <v>0</v>
      </c>
      <c r="H63" s="94">
        <f>'Сравнение налоговой нагрузки'!H76</f>
        <v>0</v>
      </c>
      <c r="I63" s="94">
        <f>'Сравнение налоговой нагрузки'!I76</f>
        <v>0</v>
      </c>
      <c r="J63" s="94">
        <f>'Сравнение налоговой нагрузки'!J76</f>
        <v>0</v>
      </c>
      <c r="K63" s="94">
        <f>'Сравнение налоговой нагрузки'!K76</f>
        <v>237.99693513046941</v>
      </c>
      <c r="L63" s="94">
        <f>'Сравнение налоговой нагрузки'!L76</f>
        <v>237.99693513046941</v>
      </c>
      <c r="M63" s="94">
        <f>'Сравнение налоговой нагрузки'!M76</f>
        <v>237.99693513046941</v>
      </c>
      <c r="N63" s="94">
        <f>'Сравнение налоговой нагрузки'!N76</f>
        <v>237.99693513046941</v>
      </c>
      <c r="O63" s="94">
        <f>'Сравнение налоговой нагрузки'!O76</f>
        <v>237.99693513046941</v>
      </c>
      <c r="P63" s="94">
        <f>'Сравнение налоговой нагрузки'!P76</f>
        <v>237.99693513046941</v>
      </c>
      <c r="Q63" s="94">
        <f>'Сравнение налоговой нагрузки'!Q76</f>
        <v>237.99693513046941</v>
      </c>
      <c r="R63" s="94">
        <f>'Сравнение налоговой нагрузки'!R76</f>
        <v>237.99693513046941</v>
      </c>
      <c r="S63" s="94">
        <f>'Сравнение налоговой нагрузки'!S76</f>
        <v>237.99693513046941</v>
      </c>
      <c r="T63" s="94">
        <f>'Сравнение налоговой нагрузки'!T76</f>
        <v>237.99693513046941</v>
      </c>
      <c r="U63" s="94">
        <f>'Сравнение налоговой нагрузки'!U76</f>
        <v>237.99693513046941</v>
      </c>
      <c r="V63" s="94">
        <f>'Сравнение налоговой нагрузки'!V76</f>
        <v>237.99693513046941</v>
      </c>
      <c r="W63" s="94">
        <f>'Сравнение налоговой нагрузки'!W76</f>
        <v>237.99693513046941</v>
      </c>
    </row>
    <row r="64" spans="3:23" x14ac:dyDescent="0.45">
      <c r="C64" s="20" t="s">
        <v>158</v>
      </c>
      <c r="D64" s="81"/>
      <c r="E64" s="81"/>
      <c r="F64" s="81">
        <f>F62-F63</f>
        <v>1222.4846756523471</v>
      </c>
      <c r="G64" s="81">
        <f t="shared" ref="G64:W64" si="41">G62-G63</f>
        <v>1222.4846756523471</v>
      </c>
      <c r="H64" s="81">
        <f t="shared" si="41"/>
        <v>1222.4846756523471</v>
      </c>
      <c r="I64" s="81">
        <f t="shared" si="41"/>
        <v>1222.4846756523471</v>
      </c>
      <c r="J64" s="81">
        <f t="shared" si="41"/>
        <v>1222.4846756523471</v>
      </c>
      <c r="K64" s="81">
        <f t="shared" si="41"/>
        <v>951.98774052187764</v>
      </c>
      <c r="L64" s="81">
        <f t="shared" si="41"/>
        <v>951.98774052187764</v>
      </c>
      <c r="M64" s="81">
        <f t="shared" si="41"/>
        <v>951.98774052187764</v>
      </c>
      <c r="N64" s="81">
        <f t="shared" si="41"/>
        <v>951.98774052187764</v>
      </c>
      <c r="O64" s="81">
        <f t="shared" si="41"/>
        <v>951.98774052187764</v>
      </c>
      <c r="P64" s="81">
        <f t="shared" si="41"/>
        <v>951.98774052187764</v>
      </c>
      <c r="Q64" s="81">
        <f t="shared" si="41"/>
        <v>951.98774052187764</v>
      </c>
      <c r="R64" s="81">
        <f t="shared" si="41"/>
        <v>951.98774052187764</v>
      </c>
      <c r="S64" s="81">
        <f t="shared" si="41"/>
        <v>951.98774052187764</v>
      </c>
      <c r="T64" s="81">
        <f t="shared" si="41"/>
        <v>951.98774052187764</v>
      </c>
      <c r="U64" s="81">
        <f t="shared" si="41"/>
        <v>951.98774052187764</v>
      </c>
      <c r="V64" s="81">
        <f t="shared" si="41"/>
        <v>951.98774052187764</v>
      </c>
      <c r="W64" s="81">
        <f t="shared" si="41"/>
        <v>951.98774052187764</v>
      </c>
    </row>
    <row r="65" spans="1:145" x14ac:dyDescent="0.45">
      <c r="C65" s="325" t="s">
        <v>159</v>
      </c>
      <c r="D65" s="326"/>
      <c r="E65" s="326"/>
      <c r="F65" s="327">
        <f>F64/F58</f>
        <v>0.24449693513046941</v>
      </c>
      <c r="G65" s="327">
        <f t="shared" ref="G65:W65" si="42">G64/G58</f>
        <v>0.24449693513046941</v>
      </c>
      <c r="H65" s="327">
        <f t="shared" si="42"/>
        <v>0.24449693513046941</v>
      </c>
      <c r="I65" s="327">
        <f t="shared" si="42"/>
        <v>0.24449693513046941</v>
      </c>
      <c r="J65" s="327">
        <f t="shared" si="42"/>
        <v>0.24449693513046941</v>
      </c>
      <c r="K65" s="327">
        <f t="shared" si="42"/>
        <v>0.19039754810437554</v>
      </c>
      <c r="L65" s="327">
        <f t="shared" si="42"/>
        <v>0.19039754810437554</v>
      </c>
      <c r="M65" s="327">
        <f t="shared" si="42"/>
        <v>0.19039754810437554</v>
      </c>
      <c r="N65" s="327">
        <f t="shared" si="42"/>
        <v>0.19039754810437554</v>
      </c>
      <c r="O65" s="327">
        <f t="shared" si="42"/>
        <v>0.19039754810437554</v>
      </c>
      <c r="P65" s="327">
        <f t="shared" si="42"/>
        <v>0.19039754810437554</v>
      </c>
      <c r="Q65" s="327">
        <f t="shared" si="42"/>
        <v>0.19039754810437554</v>
      </c>
      <c r="R65" s="327">
        <f t="shared" si="42"/>
        <v>0.19039754810437554</v>
      </c>
      <c r="S65" s="327">
        <f t="shared" si="42"/>
        <v>0.19039754810437554</v>
      </c>
      <c r="T65" s="327">
        <f t="shared" si="42"/>
        <v>0.19039754810437554</v>
      </c>
      <c r="U65" s="327">
        <f t="shared" si="42"/>
        <v>0.19039754810437554</v>
      </c>
      <c r="V65" s="327">
        <f t="shared" si="42"/>
        <v>0.19039754810437554</v>
      </c>
      <c r="W65" s="327">
        <f t="shared" si="42"/>
        <v>0.19039754810437554</v>
      </c>
    </row>
    <row r="66" spans="1:145" x14ac:dyDescent="0.45">
      <c r="C66" s="20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spans="1:145" x14ac:dyDescent="0.45">
      <c r="C67" s="321" t="str">
        <f>'Сравнение налоговой нагрузки'!B85</f>
        <v>Научно-технологические парки</v>
      </c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</row>
    <row r="68" spans="1:145" x14ac:dyDescent="0.45">
      <c r="C68" s="20" t="s">
        <v>152</v>
      </c>
      <c r="D68" s="91"/>
      <c r="E68" s="91"/>
      <c r="F68" s="91">
        <f>F58</f>
        <v>5000</v>
      </c>
      <c r="G68" s="166">
        <f t="shared" ref="G68:W68" si="43">G58</f>
        <v>5000</v>
      </c>
      <c r="H68" s="166">
        <f t="shared" si="43"/>
        <v>5000</v>
      </c>
      <c r="I68" s="166">
        <f t="shared" si="43"/>
        <v>5000</v>
      </c>
      <c r="J68" s="166">
        <f t="shared" si="43"/>
        <v>5000</v>
      </c>
      <c r="K68" s="166">
        <f t="shared" si="43"/>
        <v>5000</v>
      </c>
      <c r="L68" s="166">
        <f t="shared" si="43"/>
        <v>5000</v>
      </c>
      <c r="M68" s="166">
        <f t="shared" si="43"/>
        <v>5000</v>
      </c>
      <c r="N68" s="166">
        <f t="shared" si="43"/>
        <v>5000</v>
      </c>
      <c r="O68" s="166">
        <f t="shared" si="43"/>
        <v>5000</v>
      </c>
      <c r="P68" s="166">
        <f t="shared" si="43"/>
        <v>5000</v>
      </c>
      <c r="Q68" s="166">
        <f t="shared" si="43"/>
        <v>5000</v>
      </c>
      <c r="R68" s="166">
        <f t="shared" si="43"/>
        <v>5000</v>
      </c>
      <c r="S68" s="166">
        <f t="shared" si="43"/>
        <v>5000</v>
      </c>
      <c r="T68" s="166">
        <f t="shared" si="43"/>
        <v>5000</v>
      </c>
      <c r="U68" s="166">
        <f t="shared" si="43"/>
        <v>5000</v>
      </c>
      <c r="V68" s="166">
        <f t="shared" si="43"/>
        <v>5000</v>
      </c>
      <c r="W68" s="166">
        <f t="shared" si="43"/>
        <v>5000</v>
      </c>
    </row>
    <row r="69" spans="1:145" x14ac:dyDescent="0.45">
      <c r="C69" s="97" t="s">
        <v>153</v>
      </c>
      <c r="D69" s="87"/>
      <c r="E69" s="87"/>
      <c r="F69" s="87">
        <f>'Сравнение финпоказателей'!F10-('Сравнение налоговой нагрузки'!F11-'Сравнение налоговой нагрузки'!F90)-('Сравнение налоговой нагрузки'!F12-'Сравнение налоговой нагрузки'!F91)-('Сравнение налоговой нагрузки'!F16-'Сравнение налоговой нагрузки'!F95)</f>
        <v>3520.3</v>
      </c>
      <c r="G69" s="87">
        <f>'Сравнение финпоказателей'!G10-('Сравнение налоговой нагрузки'!G11-'Сравнение налоговой нагрузки'!G90)-('Сравнение налоговой нагрузки'!G12-'Сравнение налоговой нагрузки'!G91)-('Сравнение налоговой нагрузки'!G16-'Сравнение налоговой нагрузки'!G95)</f>
        <v>3520.3</v>
      </c>
      <c r="H69" s="87">
        <f>'Сравнение финпоказателей'!H10-('Сравнение налоговой нагрузки'!H11-'Сравнение налоговой нагрузки'!H90)-('Сравнение налоговой нагрузки'!H12-'Сравнение налоговой нагрузки'!H91)-('Сравнение налоговой нагрузки'!H16-'Сравнение налоговой нагрузки'!H95)</f>
        <v>3520.3</v>
      </c>
      <c r="I69" s="87">
        <f>'Сравнение финпоказателей'!I10-('Сравнение налоговой нагрузки'!I11-'Сравнение налоговой нагрузки'!I90)-('Сравнение налоговой нагрузки'!I12-'Сравнение налоговой нагрузки'!I91)-('Сравнение налоговой нагрузки'!I16-'Сравнение налоговой нагрузки'!I95)</f>
        <v>3520.3</v>
      </c>
      <c r="J69" s="87">
        <f>'Сравнение финпоказателей'!J10-('Сравнение налоговой нагрузки'!J11-'Сравнение налоговой нагрузки'!J90)-('Сравнение налоговой нагрузки'!J12-'Сравнение налоговой нагрузки'!J91)-('Сравнение налоговой нагрузки'!J16-'Сравнение налоговой нагрузки'!J95)</f>
        <v>3520.3</v>
      </c>
      <c r="K69" s="87">
        <f>'Сравнение финпоказателей'!K10-('Сравнение налоговой нагрузки'!K11-'Сравнение налоговой нагрузки'!K90)-('Сравнение налоговой нагрузки'!K12-'Сравнение налоговой нагрузки'!K91)-('Сравнение налоговой нагрузки'!K16-'Сравнение налоговой нагрузки'!K95)</f>
        <v>3520.3</v>
      </c>
      <c r="L69" s="87">
        <f>'Сравнение финпоказателей'!L10-('Сравнение налоговой нагрузки'!L11-'Сравнение налоговой нагрузки'!L90)-('Сравнение налоговой нагрузки'!L12-'Сравнение налоговой нагрузки'!L91)-('Сравнение налоговой нагрузки'!L16-'Сравнение налоговой нагрузки'!L95)</f>
        <v>3520.3</v>
      </c>
      <c r="M69" s="87">
        <f>'Сравнение финпоказателей'!M10-('Сравнение налоговой нагрузки'!M11-'Сравнение налоговой нагрузки'!M90)-('Сравнение налоговой нагрузки'!M12-'Сравнение налоговой нагрузки'!M91)-('Сравнение налоговой нагрузки'!M16-'Сравнение налоговой нагрузки'!M95)</f>
        <v>3520.3</v>
      </c>
      <c r="N69" s="87">
        <f>'Сравнение финпоказателей'!N10-('Сравнение налоговой нагрузки'!N11-'Сравнение налоговой нагрузки'!N90)-('Сравнение налоговой нагрузки'!N12-'Сравнение налоговой нагрузки'!N91)-('Сравнение налоговой нагрузки'!N16-'Сравнение налоговой нагрузки'!N95)</f>
        <v>3520.3</v>
      </c>
      <c r="O69" s="87">
        <f>'Сравнение финпоказателей'!O10-('Сравнение налоговой нагрузки'!O11-'Сравнение налоговой нагрузки'!O90)-('Сравнение налоговой нагрузки'!O12-'Сравнение налоговой нагрузки'!O91)-('Сравнение налоговой нагрузки'!O16-'Сравнение налоговой нагрузки'!O95)</f>
        <v>3520.3</v>
      </c>
      <c r="P69" s="87">
        <f>'Сравнение финпоказателей'!P10-('Сравнение налоговой нагрузки'!P11-'Сравнение налоговой нагрузки'!P90)-('Сравнение налоговой нагрузки'!P12-'Сравнение налоговой нагрузки'!P91)-('Сравнение налоговой нагрузки'!P16-'Сравнение налоговой нагрузки'!P95)</f>
        <v>3520.3</v>
      </c>
      <c r="Q69" s="87">
        <f>'Сравнение финпоказателей'!Q10-('Сравнение налоговой нагрузки'!Q11-'Сравнение налоговой нагрузки'!Q90)-('Сравнение налоговой нагрузки'!Q12-'Сравнение налоговой нагрузки'!Q91)-('Сравнение налоговой нагрузки'!Q16-'Сравнение налоговой нагрузки'!Q95)</f>
        <v>3520.3</v>
      </c>
      <c r="R69" s="87">
        <f>'Сравнение финпоказателей'!R10-('Сравнение налоговой нагрузки'!R11-'Сравнение налоговой нагрузки'!R90)-('Сравнение налоговой нагрузки'!R12-'Сравнение налоговой нагрузки'!R91)-('Сравнение налоговой нагрузки'!R16-'Сравнение налоговой нагрузки'!R95)</f>
        <v>3520.3</v>
      </c>
      <c r="S69" s="87">
        <f>'Сравнение финпоказателей'!S10-('Сравнение налоговой нагрузки'!S11-'Сравнение налоговой нагрузки'!S90)-('Сравнение налоговой нагрузки'!S12-'Сравнение налоговой нагрузки'!S91)-('Сравнение налоговой нагрузки'!S16-'Сравнение налоговой нагрузки'!S95)</f>
        <v>3520.3</v>
      </c>
      <c r="T69" s="87">
        <f>'Сравнение финпоказателей'!T10-('Сравнение налоговой нагрузки'!T11-'Сравнение налоговой нагрузки'!T90)-('Сравнение налоговой нагрузки'!T12-'Сравнение налоговой нагрузки'!T91)-('Сравнение налоговой нагрузки'!T16-'Сравнение налоговой нагрузки'!T95)</f>
        <v>3520.3</v>
      </c>
      <c r="U69" s="87">
        <f>'Сравнение финпоказателей'!U10-('Сравнение налоговой нагрузки'!U11-'Сравнение налоговой нагрузки'!U90)-('Сравнение налоговой нагрузки'!U12-'Сравнение налоговой нагрузки'!U91)-('Сравнение налоговой нагрузки'!U16-'Сравнение налоговой нагрузки'!U95)</f>
        <v>3520.3</v>
      </c>
      <c r="V69" s="87">
        <f>'Сравнение финпоказателей'!V10-('Сравнение налоговой нагрузки'!V11-'Сравнение налоговой нагрузки'!V90)-('Сравнение налоговой нагрузки'!V12-'Сравнение налоговой нагрузки'!V91)-('Сравнение налоговой нагрузки'!V16-'Сравнение налоговой нагрузки'!V95)</f>
        <v>3520.3</v>
      </c>
      <c r="W69" s="87">
        <f>'Сравнение финпоказателей'!W10-('Сравнение налоговой нагрузки'!W11-'Сравнение налоговой нагрузки'!W90)-('Сравнение налоговой нагрузки'!W12-'Сравнение налоговой нагрузки'!W91)-('Сравнение налоговой нагрузки'!W16-'Сравнение налоговой нагрузки'!W95)</f>
        <v>3520.3</v>
      </c>
    </row>
    <row r="70" spans="1:145" x14ac:dyDescent="0.45">
      <c r="C70" s="20" t="s">
        <v>154</v>
      </c>
      <c r="D70" s="87"/>
      <c r="E70" s="87"/>
      <c r="F70" s="90">
        <f>F68-F69</f>
        <v>1479.6999999999998</v>
      </c>
      <c r="G70" s="90">
        <f t="shared" ref="G70:W70" si="44">G68-G69</f>
        <v>1479.6999999999998</v>
      </c>
      <c r="H70" s="90">
        <f t="shared" si="44"/>
        <v>1479.6999999999998</v>
      </c>
      <c r="I70" s="90">
        <f t="shared" si="44"/>
        <v>1479.6999999999998</v>
      </c>
      <c r="J70" s="90">
        <f t="shared" si="44"/>
        <v>1479.6999999999998</v>
      </c>
      <c r="K70" s="90">
        <f t="shared" si="44"/>
        <v>1479.6999999999998</v>
      </c>
      <c r="L70" s="90">
        <f t="shared" si="44"/>
        <v>1479.6999999999998</v>
      </c>
      <c r="M70" s="90">
        <f t="shared" si="44"/>
        <v>1479.6999999999998</v>
      </c>
      <c r="N70" s="90">
        <f t="shared" si="44"/>
        <v>1479.6999999999998</v>
      </c>
      <c r="O70" s="90">
        <f t="shared" si="44"/>
        <v>1479.6999999999998</v>
      </c>
      <c r="P70" s="90">
        <f t="shared" si="44"/>
        <v>1479.6999999999998</v>
      </c>
      <c r="Q70" s="90">
        <f t="shared" si="44"/>
        <v>1479.6999999999998</v>
      </c>
      <c r="R70" s="90">
        <f t="shared" si="44"/>
        <v>1479.6999999999998</v>
      </c>
      <c r="S70" s="90">
        <f t="shared" si="44"/>
        <v>1479.6999999999998</v>
      </c>
      <c r="T70" s="90">
        <f t="shared" si="44"/>
        <v>1479.6999999999998</v>
      </c>
      <c r="U70" s="90">
        <f t="shared" si="44"/>
        <v>1479.6999999999998</v>
      </c>
      <c r="V70" s="90">
        <f t="shared" si="44"/>
        <v>1479.6999999999998</v>
      </c>
      <c r="W70" s="90">
        <f t="shared" si="44"/>
        <v>1479.6999999999998</v>
      </c>
    </row>
    <row r="71" spans="1:145" x14ac:dyDescent="0.45">
      <c r="C71" s="97" t="s">
        <v>155</v>
      </c>
      <c r="D71" s="90"/>
      <c r="E71" s="90"/>
      <c r="F71" s="87">
        <f>F61</f>
        <v>245.00000000000003</v>
      </c>
      <c r="G71" s="163">
        <f t="shared" ref="G71:W71" si="45">G61</f>
        <v>245.00000000000003</v>
      </c>
      <c r="H71" s="163">
        <f t="shared" si="45"/>
        <v>245.00000000000003</v>
      </c>
      <c r="I71" s="163">
        <f t="shared" si="45"/>
        <v>245.00000000000003</v>
      </c>
      <c r="J71" s="163">
        <f t="shared" si="45"/>
        <v>245.00000000000003</v>
      </c>
      <c r="K71" s="163">
        <f t="shared" si="45"/>
        <v>245.00000000000003</v>
      </c>
      <c r="L71" s="163">
        <f t="shared" si="45"/>
        <v>245.00000000000003</v>
      </c>
      <c r="M71" s="163">
        <f t="shared" si="45"/>
        <v>245.00000000000003</v>
      </c>
      <c r="N71" s="163">
        <f t="shared" si="45"/>
        <v>245.00000000000003</v>
      </c>
      <c r="O71" s="163">
        <f t="shared" si="45"/>
        <v>245.00000000000003</v>
      </c>
      <c r="P71" s="163">
        <f t="shared" si="45"/>
        <v>245.00000000000003</v>
      </c>
      <c r="Q71" s="163">
        <f t="shared" si="45"/>
        <v>245.00000000000003</v>
      </c>
      <c r="R71" s="163">
        <f t="shared" si="45"/>
        <v>245.00000000000003</v>
      </c>
      <c r="S71" s="163">
        <f t="shared" si="45"/>
        <v>245.00000000000003</v>
      </c>
      <c r="T71" s="163">
        <f t="shared" si="45"/>
        <v>245.00000000000003</v>
      </c>
      <c r="U71" s="163">
        <f t="shared" si="45"/>
        <v>245.00000000000003</v>
      </c>
      <c r="V71" s="163">
        <f t="shared" si="45"/>
        <v>245.00000000000003</v>
      </c>
      <c r="W71" s="163">
        <f t="shared" si="45"/>
        <v>245.00000000000003</v>
      </c>
    </row>
    <row r="72" spans="1:145" x14ac:dyDescent="0.45">
      <c r="C72" s="20" t="s">
        <v>156</v>
      </c>
      <c r="D72" s="90"/>
      <c r="E72" s="90"/>
      <c r="F72" s="90">
        <f>F70-F71</f>
        <v>1234.6999999999998</v>
      </c>
      <c r="G72" s="90">
        <f t="shared" ref="G72:W72" si="46">G70-G71</f>
        <v>1234.6999999999998</v>
      </c>
      <c r="H72" s="90">
        <f t="shared" si="46"/>
        <v>1234.6999999999998</v>
      </c>
      <c r="I72" s="90">
        <f t="shared" si="46"/>
        <v>1234.6999999999998</v>
      </c>
      <c r="J72" s="90">
        <f t="shared" si="46"/>
        <v>1234.6999999999998</v>
      </c>
      <c r="K72" s="90">
        <f t="shared" si="46"/>
        <v>1234.6999999999998</v>
      </c>
      <c r="L72" s="90">
        <f t="shared" si="46"/>
        <v>1234.6999999999998</v>
      </c>
      <c r="M72" s="90">
        <f t="shared" si="46"/>
        <v>1234.6999999999998</v>
      </c>
      <c r="N72" s="90">
        <f t="shared" si="46"/>
        <v>1234.6999999999998</v>
      </c>
      <c r="O72" s="90">
        <f t="shared" si="46"/>
        <v>1234.6999999999998</v>
      </c>
      <c r="P72" s="90">
        <f t="shared" si="46"/>
        <v>1234.6999999999998</v>
      </c>
      <c r="Q72" s="90">
        <f t="shared" si="46"/>
        <v>1234.6999999999998</v>
      </c>
      <c r="R72" s="90">
        <f t="shared" si="46"/>
        <v>1234.6999999999998</v>
      </c>
      <c r="S72" s="90">
        <f t="shared" si="46"/>
        <v>1234.6999999999998</v>
      </c>
      <c r="T72" s="90">
        <f t="shared" si="46"/>
        <v>1234.6999999999998</v>
      </c>
      <c r="U72" s="90">
        <f t="shared" si="46"/>
        <v>1234.6999999999998</v>
      </c>
      <c r="V72" s="90">
        <f t="shared" si="46"/>
        <v>1234.6999999999998</v>
      </c>
      <c r="W72" s="90">
        <f t="shared" si="46"/>
        <v>1234.6999999999998</v>
      </c>
    </row>
    <row r="73" spans="1:145" x14ac:dyDescent="0.45">
      <c r="C73" s="97" t="s">
        <v>157</v>
      </c>
      <c r="D73" s="90"/>
      <c r="E73" s="87"/>
      <c r="F73" s="87">
        <f>'Сравнение налоговой нагрузки'!F89</f>
        <v>118.99846756523471</v>
      </c>
      <c r="G73" s="163">
        <f>'Сравнение налоговой нагрузки'!G89</f>
        <v>118.99846756523471</v>
      </c>
      <c r="H73" s="163">
        <f>'Сравнение налоговой нагрузки'!H89</f>
        <v>118.99846756523471</v>
      </c>
      <c r="I73" s="163">
        <f>'Сравнение налоговой нагрузки'!I89</f>
        <v>118.99846756523471</v>
      </c>
      <c r="J73" s="163">
        <f>'Сравнение налоговой нагрузки'!J89</f>
        <v>118.99846756523471</v>
      </c>
      <c r="K73" s="163">
        <f>'Сравнение налоговой нагрузки'!K89</f>
        <v>118.99846756523471</v>
      </c>
      <c r="L73" s="163">
        <f>'Сравнение налоговой нагрузки'!L89</f>
        <v>118.99846756523471</v>
      </c>
      <c r="M73" s="163">
        <f>'Сравнение налоговой нагрузки'!M89</f>
        <v>118.99846756523471</v>
      </c>
      <c r="N73" s="163">
        <f>'Сравнение налоговой нагрузки'!N89</f>
        <v>118.99846756523471</v>
      </c>
      <c r="O73" s="163">
        <f>'Сравнение налоговой нагрузки'!O89</f>
        <v>118.99846756523471</v>
      </c>
      <c r="P73" s="163">
        <f>'Сравнение налоговой нагрузки'!P89</f>
        <v>118.99846756523471</v>
      </c>
      <c r="Q73" s="163">
        <f>'Сравнение налоговой нагрузки'!Q89</f>
        <v>118.99846756523471</v>
      </c>
      <c r="R73" s="163">
        <f>'Сравнение налоговой нагрузки'!R89</f>
        <v>118.99846756523471</v>
      </c>
      <c r="S73" s="163">
        <f>'Сравнение налоговой нагрузки'!S89</f>
        <v>118.99846756523471</v>
      </c>
      <c r="T73" s="163">
        <f>'Сравнение налоговой нагрузки'!T89</f>
        <v>118.99846756523471</v>
      </c>
      <c r="U73" s="163">
        <f>'Сравнение налоговой нагрузки'!U89</f>
        <v>118.99846756523471</v>
      </c>
      <c r="V73" s="163">
        <f>'Сравнение налоговой нагрузки'!V89</f>
        <v>118.99846756523471</v>
      </c>
      <c r="W73" s="163">
        <f>'Сравнение налоговой нагрузки'!W89</f>
        <v>118.99846756523471</v>
      </c>
    </row>
    <row r="74" spans="1:145" x14ac:dyDescent="0.45">
      <c r="C74" s="20" t="s">
        <v>158</v>
      </c>
      <c r="D74" s="90"/>
      <c r="E74" s="90"/>
      <c r="F74" s="90">
        <f>F72-F73</f>
        <v>1115.7015324347651</v>
      </c>
      <c r="G74" s="90">
        <f t="shared" ref="G74:W74" si="47">G72-G73</f>
        <v>1115.7015324347651</v>
      </c>
      <c r="H74" s="90">
        <f t="shared" si="47"/>
        <v>1115.7015324347651</v>
      </c>
      <c r="I74" s="90">
        <f t="shared" si="47"/>
        <v>1115.7015324347651</v>
      </c>
      <c r="J74" s="90">
        <f t="shared" si="47"/>
        <v>1115.7015324347651</v>
      </c>
      <c r="K74" s="90">
        <f t="shared" si="47"/>
        <v>1115.7015324347651</v>
      </c>
      <c r="L74" s="90">
        <f t="shared" si="47"/>
        <v>1115.7015324347651</v>
      </c>
      <c r="M74" s="90">
        <f t="shared" si="47"/>
        <v>1115.7015324347651</v>
      </c>
      <c r="N74" s="90">
        <f t="shared" si="47"/>
        <v>1115.7015324347651</v>
      </c>
      <c r="O74" s="90">
        <f t="shared" si="47"/>
        <v>1115.7015324347651</v>
      </c>
      <c r="P74" s="90">
        <f t="shared" si="47"/>
        <v>1115.7015324347651</v>
      </c>
      <c r="Q74" s="90">
        <f t="shared" si="47"/>
        <v>1115.7015324347651</v>
      </c>
      <c r="R74" s="90">
        <f t="shared" si="47"/>
        <v>1115.7015324347651</v>
      </c>
      <c r="S74" s="90">
        <f t="shared" si="47"/>
        <v>1115.7015324347651</v>
      </c>
      <c r="T74" s="90">
        <f t="shared" si="47"/>
        <v>1115.7015324347651</v>
      </c>
      <c r="U74" s="90">
        <f t="shared" si="47"/>
        <v>1115.7015324347651</v>
      </c>
      <c r="V74" s="90">
        <f t="shared" si="47"/>
        <v>1115.7015324347651</v>
      </c>
      <c r="W74" s="90">
        <f t="shared" si="47"/>
        <v>1115.7015324347651</v>
      </c>
      <c r="X74" s="90"/>
    </row>
    <row r="75" spans="1:145" x14ac:dyDescent="0.45">
      <c r="C75" s="325" t="s">
        <v>159</v>
      </c>
      <c r="D75" s="328"/>
      <c r="E75" s="328"/>
      <c r="F75" s="327">
        <f>F74/F68</f>
        <v>0.22314030648695302</v>
      </c>
      <c r="G75" s="327">
        <f t="shared" ref="G75:W75" si="48">G74/G68</f>
        <v>0.22314030648695302</v>
      </c>
      <c r="H75" s="327">
        <f t="shared" si="48"/>
        <v>0.22314030648695302</v>
      </c>
      <c r="I75" s="327">
        <f t="shared" si="48"/>
        <v>0.22314030648695302</v>
      </c>
      <c r="J75" s="327">
        <f t="shared" si="48"/>
        <v>0.22314030648695302</v>
      </c>
      <c r="K75" s="327">
        <f t="shared" si="48"/>
        <v>0.22314030648695302</v>
      </c>
      <c r="L75" s="327">
        <f t="shared" si="48"/>
        <v>0.22314030648695302</v>
      </c>
      <c r="M75" s="327">
        <f t="shared" si="48"/>
        <v>0.22314030648695302</v>
      </c>
      <c r="N75" s="327">
        <f t="shared" si="48"/>
        <v>0.22314030648695302</v>
      </c>
      <c r="O75" s="327">
        <f t="shared" si="48"/>
        <v>0.22314030648695302</v>
      </c>
      <c r="P75" s="327">
        <f t="shared" si="48"/>
        <v>0.22314030648695302</v>
      </c>
      <c r="Q75" s="327">
        <f t="shared" si="48"/>
        <v>0.22314030648695302</v>
      </c>
      <c r="R75" s="327">
        <f t="shared" si="48"/>
        <v>0.22314030648695302</v>
      </c>
      <c r="S75" s="327">
        <f t="shared" si="48"/>
        <v>0.22314030648695302</v>
      </c>
      <c r="T75" s="327">
        <f t="shared" si="48"/>
        <v>0.22314030648695302</v>
      </c>
      <c r="U75" s="327">
        <f t="shared" si="48"/>
        <v>0.22314030648695302</v>
      </c>
      <c r="V75" s="327">
        <f t="shared" si="48"/>
        <v>0.22314030648695302</v>
      </c>
      <c r="W75" s="327">
        <f t="shared" si="48"/>
        <v>0.22314030648695302</v>
      </c>
    </row>
    <row r="76" spans="1:145" s="132" customFormat="1" x14ac:dyDescent="0.45">
      <c r="A76" s="133"/>
      <c r="B76" s="133"/>
      <c r="C76" s="14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</row>
    <row r="77" spans="1:145" s="132" customFormat="1" x14ac:dyDescent="0.45">
      <c r="A77" s="133"/>
      <c r="B77" s="133"/>
      <c r="C77" s="321" t="str">
        <f>'Сравнение налоговой нагрузки'!B98</f>
        <v>Инвестиционный договор</v>
      </c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</row>
    <row r="78" spans="1:145" s="132" customFormat="1" x14ac:dyDescent="0.45">
      <c r="A78" s="133"/>
      <c r="B78" s="133"/>
      <c r="C78" s="141" t="s">
        <v>152</v>
      </c>
      <c r="D78" s="166"/>
      <c r="E78" s="166"/>
      <c r="F78" s="166">
        <f>F68</f>
        <v>5000</v>
      </c>
      <c r="G78" s="166">
        <f t="shared" ref="G78:W78" si="49">G68</f>
        <v>5000</v>
      </c>
      <c r="H78" s="166">
        <f t="shared" si="49"/>
        <v>5000</v>
      </c>
      <c r="I78" s="166">
        <f t="shared" si="49"/>
        <v>5000</v>
      </c>
      <c r="J78" s="166">
        <f t="shared" si="49"/>
        <v>5000</v>
      </c>
      <c r="K78" s="166">
        <f t="shared" si="49"/>
        <v>5000</v>
      </c>
      <c r="L78" s="166">
        <f t="shared" si="49"/>
        <v>5000</v>
      </c>
      <c r="M78" s="166">
        <f t="shared" si="49"/>
        <v>5000</v>
      </c>
      <c r="N78" s="166">
        <f t="shared" si="49"/>
        <v>5000</v>
      </c>
      <c r="O78" s="166">
        <f t="shared" si="49"/>
        <v>5000</v>
      </c>
      <c r="P78" s="166">
        <f t="shared" si="49"/>
        <v>5000</v>
      </c>
      <c r="Q78" s="166">
        <f t="shared" si="49"/>
        <v>5000</v>
      </c>
      <c r="R78" s="166">
        <f t="shared" si="49"/>
        <v>5000</v>
      </c>
      <c r="S78" s="166">
        <f t="shared" si="49"/>
        <v>5000</v>
      </c>
      <c r="T78" s="166">
        <f t="shared" si="49"/>
        <v>5000</v>
      </c>
      <c r="U78" s="166">
        <f t="shared" si="49"/>
        <v>5000</v>
      </c>
      <c r="V78" s="166">
        <f t="shared" si="49"/>
        <v>5000</v>
      </c>
      <c r="W78" s="166">
        <f t="shared" si="49"/>
        <v>5000</v>
      </c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</row>
    <row r="79" spans="1:145" s="132" customFormat="1" x14ac:dyDescent="0.45">
      <c r="A79" s="133"/>
      <c r="B79" s="133"/>
      <c r="C79" s="167" t="s">
        <v>153</v>
      </c>
      <c r="D79" s="163"/>
      <c r="E79" s="163"/>
      <c r="F79" s="163">
        <f>'Сравнение финпоказателей'!F10-('Сравнение налоговой нагрузки'!F12-'Сравнение налоговой нагрузки'!F104)</f>
        <v>3552.8</v>
      </c>
      <c r="G79" s="163">
        <f>'Сравнение финпоказателей'!G10-('Сравнение налоговой нагрузки'!G12-'Сравнение налоговой нагрузки'!G104)</f>
        <v>3565.0153243476529</v>
      </c>
      <c r="H79" s="163">
        <f>'Сравнение финпоказателей'!H10-('Сравнение налоговой нагрузки'!H12-'Сравнение налоговой нагрузки'!H104)</f>
        <v>3565.0153243476529</v>
      </c>
      <c r="I79" s="163">
        <f>'Сравнение финпоказателей'!I10-('Сравнение налоговой нагрузки'!I12-'Сравнение налоговой нагрузки'!I104)</f>
        <v>3565.0153243476529</v>
      </c>
      <c r="J79" s="163">
        <f>'Сравнение финпоказателей'!J10-('Сравнение налоговой нагрузки'!J12-'Сравнение налоговой нагрузки'!J104)</f>
        <v>3565.0153243476529</v>
      </c>
      <c r="K79" s="163">
        <f>'Сравнение финпоказателей'!K10-('Сравнение налоговой нагрузки'!K12-'Сравнение налоговой нагрузки'!K104)</f>
        <v>3565.0153243476529</v>
      </c>
      <c r="L79" s="163">
        <f>'Сравнение финпоказателей'!L10-('Сравнение налоговой нагрузки'!L12-'Сравнение налоговой нагрузки'!L104)</f>
        <v>3565.0153243476529</v>
      </c>
      <c r="M79" s="163">
        <f>'Сравнение финпоказателей'!M10-('Сравнение налоговой нагрузки'!M12-'Сравнение налоговой нагрузки'!M104)</f>
        <v>3565.0153243476529</v>
      </c>
      <c r="N79" s="163">
        <f>'Сравнение финпоказателей'!N10-('Сравнение налоговой нагрузки'!N12-'Сравнение налоговой нагрузки'!N104)</f>
        <v>3565.0153243476529</v>
      </c>
      <c r="O79" s="163">
        <f>'Сравнение финпоказателей'!O10-('Сравнение налоговой нагрузки'!O12-'Сравнение налоговой нагрузки'!O104)</f>
        <v>3565.0153243476529</v>
      </c>
      <c r="P79" s="163">
        <f>'Сравнение финпоказателей'!P10-('Сравнение налоговой нагрузки'!P12-'Сравнение налоговой нагрузки'!P104)</f>
        <v>3565.0153243476529</v>
      </c>
      <c r="Q79" s="163">
        <f>'Сравнение финпоказателей'!Q10-('Сравнение налоговой нагрузки'!Q12-'Сравнение налоговой нагрузки'!Q104)</f>
        <v>3565.0153243476529</v>
      </c>
      <c r="R79" s="163">
        <f>'Сравнение финпоказателей'!R10-('Сравнение налоговой нагрузки'!R12-'Сравнение налоговой нагрузки'!R104)</f>
        <v>3565.0153243476529</v>
      </c>
      <c r="S79" s="163">
        <f>'Сравнение финпоказателей'!S10-('Сравнение налоговой нагрузки'!S12-'Сравнение налоговой нагрузки'!S104)</f>
        <v>3565.0153243476529</v>
      </c>
      <c r="T79" s="163">
        <f>'Сравнение финпоказателей'!T10-('Сравнение налоговой нагрузки'!T12-'Сравнение налоговой нагрузки'!T104)</f>
        <v>3565.0153243476529</v>
      </c>
      <c r="U79" s="163">
        <f>'Сравнение финпоказателей'!U10-('Сравнение налоговой нагрузки'!U12-'Сравнение налоговой нагрузки'!U104)</f>
        <v>3565.0153243476529</v>
      </c>
      <c r="V79" s="163">
        <f>'Сравнение финпоказателей'!V10-('Сравнение налоговой нагрузки'!V12-'Сравнение налоговой нагрузки'!V104)</f>
        <v>3565.0153243476529</v>
      </c>
      <c r="W79" s="163">
        <f>'Сравнение финпоказателей'!W10-('Сравнение налоговой нагрузки'!W12-'Сравнение налоговой нагрузки'!W104)</f>
        <v>3565.0153243476529</v>
      </c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</row>
    <row r="80" spans="1:145" s="132" customFormat="1" x14ac:dyDescent="0.45">
      <c r="A80" s="133"/>
      <c r="B80" s="133"/>
      <c r="C80" s="141" t="s">
        <v>154</v>
      </c>
      <c r="D80" s="163"/>
      <c r="E80" s="163"/>
      <c r="F80" s="165">
        <f>F78-F79</f>
        <v>1447.1999999999998</v>
      </c>
      <c r="G80" s="165">
        <f t="shared" ref="G80:W80" si="50">G78-G79</f>
        <v>1434.9846756523471</v>
      </c>
      <c r="H80" s="165">
        <f t="shared" si="50"/>
        <v>1434.9846756523471</v>
      </c>
      <c r="I80" s="165">
        <f t="shared" si="50"/>
        <v>1434.9846756523471</v>
      </c>
      <c r="J80" s="165">
        <f t="shared" si="50"/>
        <v>1434.9846756523471</v>
      </c>
      <c r="K80" s="165">
        <f t="shared" si="50"/>
        <v>1434.9846756523471</v>
      </c>
      <c r="L80" s="165">
        <f t="shared" si="50"/>
        <v>1434.9846756523471</v>
      </c>
      <c r="M80" s="165">
        <f t="shared" si="50"/>
        <v>1434.9846756523471</v>
      </c>
      <c r="N80" s="165">
        <f t="shared" si="50"/>
        <v>1434.9846756523471</v>
      </c>
      <c r="O80" s="165">
        <f t="shared" si="50"/>
        <v>1434.9846756523471</v>
      </c>
      <c r="P80" s="165">
        <f t="shared" si="50"/>
        <v>1434.9846756523471</v>
      </c>
      <c r="Q80" s="165">
        <f t="shared" si="50"/>
        <v>1434.9846756523471</v>
      </c>
      <c r="R80" s="165">
        <f t="shared" si="50"/>
        <v>1434.9846756523471</v>
      </c>
      <c r="S80" s="165">
        <f t="shared" si="50"/>
        <v>1434.9846756523471</v>
      </c>
      <c r="T80" s="165">
        <f t="shared" si="50"/>
        <v>1434.9846756523471</v>
      </c>
      <c r="U80" s="165">
        <f t="shared" si="50"/>
        <v>1434.9846756523471</v>
      </c>
      <c r="V80" s="165">
        <f t="shared" si="50"/>
        <v>1434.9846756523471</v>
      </c>
      <c r="W80" s="165">
        <f t="shared" si="50"/>
        <v>1434.9846756523471</v>
      </c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3"/>
      <c r="DU80" s="133"/>
      <c r="DV80" s="133"/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3"/>
      <c r="EI80" s="133"/>
      <c r="EJ80" s="133"/>
      <c r="EK80" s="133"/>
      <c r="EL80" s="133"/>
      <c r="EM80" s="133"/>
      <c r="EN80" s="133"/>
      <c r="EO80" s="133"/>
    </row>
    <row r="81" spans="1:145" s="132" customFormat="1" x14ac:dyDescent="0.45">
      <c r="A81" s="133"/>
      <c r="B81" s="133"/>
      <c r="C81" s="167" t="s">
        <v>155</v>
      </c>
      <c r="D81" s="165"/>
      <c r="E81" s="165"/>
      <c r="F81" s="163">
        <f>F71</f>
        <v>245.00000000000003</v>
      </c>
      <c r="G81" s="163">
        <f t="shared" ref="G81:W81" si="51">G71</f>
        <v>245.00000000000003</v>
      </c>
      <c r="H81" s="163">
        <f t="shared" si="51"/>
        <v>245.00000000000003</v>
      </c>
      <c r="I81" s="163">
        <f t="shared" si="51"/>
        <v>245.00000000000003</v>
      </c>
      <c r="J81" s="163">
        <f t="shared" si="51"/>
        <v>245.00000000000003</v>
      </c>
      <c r="K81" s="163">
        <f t="shared" si="51"/>
        <v>245.00000000000003</v>
      </c>
      <c r="L81" s="163">
        <f t="shared" si="51"/>
        <v>245.00000000000003</v>
      </c>
      <c r="M81" s="163">
        <f t="shared" si="51"/>
        <v>245.00000000000003</v>
      </c>
      <c r="N81" s="163">
        <f t="shared" si="51"/>
        <v>245.00000000000003</v>
      </c>
      <c r="O81" s="163">
        <f t="shared" si="51"/>
        <v>245.00000000000003</v>
      </c>
      <c r="P81" s="163">
        <f t="shared" si="51"/>
        <v>245.00000000000003</v>
      </c>
      <c r="Q81" s="163">
        <f t="shared" si="51"/>
        <v>245.00000000000003</v>
      </c>
      <c r="R81" s="163">
        <f t="shared" si="51"/>
        <v>245.00000000000003</v>
      </c>
      <c r="S81" s="163">
        <f t="shared" si="51"/>
        <v>245.00000000000003</v>
      </c>
      <c r="T81" s="163">
        <f t="shared" si="51"/>
        <v>245.00000000000003</v>
      </c>
      <c r="U81" s="163">
        <f t="shared" si="51"/>
        <v>245.00000000000003</v>
      </c>
      <c r="V81" s="163">
        <f t="shared" si="51"/>
        <v>245.00000000000003</v>
      </c>
      <c r="W81" s="163">
        <f t="shared" si="51"/>
        <v>245.00000000000003</v>
      </c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3"/>
      <c r="EI81" s="133"/>
      <c r="EJ81" s="133"/>
      <c r="EK81" s="133"/>
      <c r="EL81" s="133"/>
      <c r="EM81" s="133"/>
      <c r="EN81" s="133"/>
      <c r="EO81" s="133"/>
    </row>
    <row r="82" spans="1:145" s="132" customFormat="1" x14ac:dyDescent="0.45">
      <c r="A82" s="133"/>
      <c r="B82" s="133"/>
      <c r="C82" s="141" t="s">
        <v>156</v>
      </c>
      <c r="D82" s="165"/>
      <c r="E82" s="165"/>
      <c r="F82" s="165">
        <f>F80-F81</f>
        <v>1202.1999999999998</v>
      </c>
      <c r="G82" s="165">
        <f t="shared" ref="G82:W82" si="52">G80-G81</f>
        <v>1189.9846756523471</v>
      </c>
      <c r="H82" s="165">
        <f t="shared" si="52"/>
        <v>1189.9846756523471</v>
      </c>
      <c r="I82" s="165">
        <f t="shared" si="52"/>
        <v>1189.9846756523471</v>
      </c>
      <c r="J82" s="165">
        <f t="shared" si="52"/>
        <v>1189.9846756523471</v>
      </c>
      <c r="K82" s="165">
        <f t="shared" si="52"/>
        <v>1189.9846756523471</v>
      </c>
      <c r="L82" s="165">
        <f t="shared" si="52"/>
        <v>1189.9846756523471</v>
      </c>
      <c r="M82" s="165">
        <f t="shared" si="52"/>
        <v>1189.9846756523471</v>
      </c>
      <c r="N82" s="165">
        <f t="shared" si="52"/>
        <v>1189.9846756523471</v>
      </c>
      <c r="O82" s="165">
        <f t="shared" si="52"/>
        <v>1189.9846756523471</v>
      </c>
      <c r="P82" s="165">
        <f t="shared" si="52"/>
        <v>1189.9846756523471</v>
      </c>
      <c r="Q82" s="165">
        <f t="shared" si="52"/>
        <v>1189.9846756523471</v>
      </c>
      <c r="R82" s="165">
        <f t="shared" si="52"/>
        <v>1189.9846756523471</v>
      </c>
      <c r="S82" s="165">
        <f t="shared" si="52"/>
        <v>1189.9846756523471</v>
      </c>
      <c r="T82" s="165">
        <f t="shared" si="52"/>
        <v>1189.9846756523471</v>
      </c>
      <c r="U82" s="165">
        <f t="shared" si="52"/>
        <v>1189.9846756523471</v>
      </c>
      <c r="V82" s="165">
        <f t="shared" si="52"/>
        <v>1189.9846756523471</v>
      </c>
      <c r="W82" s="165">
        <f t="shared" si="52"/>
        <v>1189.9846756523471</v>
      </c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</row>
    <row r="83" spans="1:145" s="132" customFormat="1" x14ac:dyDescent="0.45">
      <c r="A83" s="133"/>
      <c r="B83" s="133"/>
      <c r="C83" s="167" t="s">
        <v>157</v>
      </c>
      <c r="D83" s="165"/>
      <c r="E83" s="163"/>
      <c r="F83" s="163">
        <f>'Сравнение налоговой нагрузки'!F115</f>
        <v>237.99693513046941</v>
      </c>
      <c r="G83" s="163">
        <f>'Сравнение налоговой нагрузки'!G115</f>
        <v>237.99693513046941</v>
      </c>
      <c r="H83" s="163">
        <f>'Сравнение налоговой нагрузки'!H115</f>
        <v>237.99693513046941</v>
      </c>
      <c r="I83" s="163">
        <f>'Сравнение налоговой нагрузки'!I115</f>
        <v>237.99693513046941</v>
      </c>
      <c r="J83" s="163">
        <f>'Сравнение налоговой нагрузки'!J115</f>
        <v>237.99693513046941</v>
      </c>
      <c r="K83" s="163">
        <f>'Сравнение налоговой нагрузки'!K115</f>
        <v>237.99693513046941</v>
      </c>
      <c r="L83" s="163">
        <f>'Сравнение налоговой нагрузки'!L115</f>
        <v>237.99693513046941</v>
      </c>
      <c r="M83" s="163">
        <f>'Сравнение налоговой нагрузки'!M115</f>
        <v>237.99693513046941</v>
      </c>
      <c r="N83" s="163">
        <f>'Сравнение налоговой нагрузки'!N115</f>
        <v>237.99693513046941</v>
      </c>
      <c r="O83" s="163">
        <f>'Сравнение налоговой нагрузки'!O115</f>
        <v>237.99693513046941</v>
      </c>
      <c r="P83" s="163">
        <f>'Сравнение налоговой нагрузки'!P115</f>
        <v>237.99693513046941</v>
      </c>
      <c r="Q83" s="163">
        <f>'Сравнение налоговой нагрузки'!Q115</f>
        <v>237.99693513046941</v>
      </c>
      <c r="R83" s="163">
        <f>'Сравнение налоговой нагрузки'!R115</f>
        <v>237.99693513046941</v>
      </c>
      <c r="S83" s="163">
        <f>'Сравнение налоговой нагрузки'!S115</f>
        <v>237.99693513046941</v>
      </c>
      <c r="T83" s="163">
        <f>'Сравнение налоговой нагрузки'!T115</f>
        <v>237.99693513046941</v>
      </c>
      <c r="U83" s="163">
        <f>'Сравнение налоговой нагрузки'!U115</f>
        <v>237.99693513046941</v>
      </c>
      <c r="V83" s="163">
        <f>'Сравнение налоговой нагрузки'!V115</f>
        <v>237.99693513046941</v>
      </c>
      <c r="W83" s="163">
        <f>'Сравнение налоговой нагрузки'!W115</f>
        <v>237.99693513046941</v>
      </c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</row>
    <row r="84" spans="1:145" s="132" customFormat="1" x14ac:dyDescent="0.45">
      <c r="A84" s="133"/>
      <c r="B84" s="133"/>
      <c r="C84" s="141" t="s">
        <v>158</v>
      </c>
      <c r="D84" s="165"/>
      <c r="E84" s="165"/>
      <c r="F84" s="165">
        <f>F82-F83</f>
        <v>964.20306486953041</v>
      </c>
      <c r="G84" s="165">
        <f t="shared" ref="G84:W84" si="53">G82-G83</f>
        <v>951.98774052187764</v>
      </c>
      <c r="H84" s="165">
        <f t="shared" si="53"/>
        <v>951.98774052187764</v>
      </c>
      <c r="I84" s="165">
        <f t="shared" si="53"/>
        <v>951.98774052187764</v>
      </c>
      <c r="J84" s="165">
        <f t="shared" si="53"/>
        <v>951.98774052187764</v>
      </c>
      <c r="K84" s="165">
        <f t="shared" si="53"/>
        <v>951.98774052187764</v>
      </c>
      <c r="L84" s="165">
        <f t="shared" si="53"/>
        <v>951.98774052187764</v>
      </c>
      <c r="M84" s="165">
        <f t="shared" si="53"/>
        <v>951.98774052187764</v>
      </c>
      <c r="N84" s="165">
        <f t="shared" si="53"/>
        <v>951.98774052187764</v>
      </c>
      <c r="O84" s="165">
        <f t="shared" si="53"/>
        <v>951.98774052187764</v>
      </c>
      <c r="P84" s="165">
        <f t="shared" si="53"/>
        <v>951.98774052187764</v>
      </c>
      <c r="Q84" s="165">
        <f t="shared" si="53"/>
        <v>951.98774052187764</v>
      </c>
      <c r="R84" s="165">
        <f t="shared" si="53"/>
        <v>951.98774052187764</v>
      </c>
      <c r="S84" s="165">
        <f t="shared" si="53"/>
        <v>951.98774052187764</v>
      </c>
      <c r="T84" s="165">
        <f t="shared" si="53"/>
        <v>951.98774052187764</v>
      </c>
      <c r="U84" s="165">
        <f t="shared" si="53"/>
        <v>951.98774052187764</v>
      </c>
      <c r="V84" s="165">
        <f t="shared" si="53"/>
        <v>951.98774052187764</v>
      </c>
      <c r="W84" s="165">
        <f t="shared" si="53"/>
        <v>951.98774052187764</v>
      </c>
      <c r="X84" s="165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3"/>
      <c r="DF84" s="133"/>
      <c r="DG84" s="133"/>
      <c r="DH84" s="133"/>
      <c r="DI84" s="133"/>
      <c r="DJ84" s="133"/>
      <c r="DK84" s="133"/>
      <c r="DL84" s="133"/>
      <c r="DM84" s="133"/>
      <c r="DN84" s="133"/>
      <c r="DO84" s="133"/>
      <c r="DP84" s="133"/>
      <c r="DQ84" s="133"/>
      <c r="DR84" s="133"/>
      <c r="DS84" s="133"/>
      <c r="DT84" s="133"/>
      <c r="DU84" s="133"/>
      <c r="DV84" s="133"/>
      <c r="DW84" s="133"/>
      <c r="DX84" s="133"/>
      <c r="DY84" s="133"/>
      <c r="DZ84" s="133"/>
      <c r="EA84" s="133"/>
      <c r="EB84" s="133"/>
      <c r="EC84" s="133"/>
      <c r="ED84" s="133"/>
      <c r="EE84" s="133"/>
      <c r="EF84" s="133"/>
      <c r="EG84" s="133"/>
      <c r="EH84" s="133"/>
      <c r="EI84" s="133"/>
      <c r="EJ84" s="133"/>
      <c r="EK84" s="133"/>
      <c r="EL84" s="133"/>
      <c r="EM84" s="133"/>
      <c r="EN84" s="133"/>
      <c r="EO84" s="133"/>
    </row>
    <row r="85" spans="1:145" s="132" customFormat="1" x14ac:dyDescent="0.45">
      <c r="A85" s="133"/>
      <c r="B85" s="133"/>
      <c r="C85" s="325" t="s">
        <v>159</v>
      </c>
      <c r="D85" s="328"/>
      <c r="E85" s="328"/>
      <c r="F85" s="327">
        <f>F84/F78</f>
        <v>0.19284061297390609</v>
      </c>
      <c r="G85" s="327">
        <f t="shared" ref="G85:W85" si="54">G84/G78</f>
        <v>0.19039754810437554</v>
      </c>
      <c r="H85" s="327">
        <f t="shared" si="54"/>
        <v>0.19039754810437554</v>
      </c>
      <c r="I85" s="327">
        <f t="shared" si="54"/>
        <v>0.19039754810437554</v>
      </c>
      <c r="J85" s="327">
        <f t="shared" si="54"/>
        <v>0.19039754810437554</v>
      </c>
      <c r="K85" s="327">
        <f t="shared" si="54"/>
        <v>0.19039754810437554</v>
      </c>
      <c r="L85" s="327">
        <f t="shared" si="54"/>
        <v>0.19039754810437554</v>
      </c>
      <c r="M85" s="327">
        <f t="shared" si="54"/>
        <v>0.19039754810437554</v>
      </c>
      <c r="N85" s="327">
        <f t="shared" si="54"/>
        <v>0.19039754810437554</v>
      </c>
      <c r="O85" s="327">
        <f t="shared" si="54"/>
        <v>0.19039754810437554</v>
      </c>
      <c r="P85" s="327">
        <f t="shared" si="54"/>
        <v>0.19039754810437554</v>
      </c>
      <c r="Q85" s="327">
        <f t="shared" si="54"/>
        <v>0.19039754810437554</v>
      </c>
      <c r="R85" s="327">
        <f t="shared" si="54"/>
        <v>0.19039754810437554</v>
      </c>
      <c r="S85" s="327">
        <f t="shared" si="54"/>
        <v>0.19039754810437554</v>
      </c>
      <c r="T85" s="327">
        <f t="shared" si="54"/>
        <v>0.19039754810437554</v>
      </c>
      <c r="U85" s="327">
        <f t="shared" si="54"/>
        <v>0.19039754810437554</v>
      </c>
      <c r="V85" s="327">
        <f t="shared" si="54"/>
        <v>0.19039754810437554</v>
      </c>
      <c r="W85" s="327">
        <f t="shared" si="54"/>
        <v>0.19039754810437554</v>
      </c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3"/>
      <c r="EI85" s="133"/>
      <c r="EJ85" s="133"/>
      <c r="EK85" s="133"/>
      <c r="EL85" s="133"/>
      <c r="EM85" s="133"/>
      <c r="EN85" s="133"/>
      <c r="EO85" s="133"/>
    </row>
    <row r="86" spans="1:145" s="132" customFormat="1" x14ac:dyDescent="0.45">
      <c r="A86" s="133"/>
      <c r="B86" s="133"/>
      <c r="C86" s="141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3"/>
      <c r="EI86" s="133"/>
      <c r="EJ86" s="133"/>
      <c r="EK86" s="133"/>
      <c r="EL86" s="133"/>
      <c r="EM86" s="133"/>
      <c r="EN86" s="133"/>
      <c r="EO86" s="133"/>
    </row>
    <row r="87" spans="1:145" s="132" customFormat="1" x14ac:dyDescent="0.45">
      <c r="A87" s="133"/>
      <c r="B87" s="133"/>
      <c r="C87" s="321" t="str">
        <f>'Сравнение налоговой нагрузки'!B111</f>
        <v>Преференциальный инвестиционный проект</v>
      </c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3"/>
      <c r="EI87" s="133"/>
      <c r="EJ87" s="133"/>
      <c r="EK87" s="133"/>
      <c r="EL87" s="133"/>
      <c r="EM87" s="133"/>
      <c r="EN87" s="133"/>
      <c r="EO87" s="133"/>
    </row>
    <row r="88" spans="1:145" s="132" customFormat="1" x14ac:dyDescent="0.45">
      <c r="A88" s="133"/>
      <c r="B88" s="133"/>
      <c r="C88" s="141" t="s">
        <v>152</v>
      </c>
      <c r="D88" s="166"/>
      <c r="E88" s="166"/>
      <c r="F88" s="166">
        <f>F78</f>
        <v>5000</v>
      </c>
      <c r="G88" s="166">
        <f t="shared" ref="G88:W88" si="55">G78</f>
        <v>5000</v>
      </c>
      <c r="H88" s="166">
        <f t="shared" si="55"/>
        <v>5000</v>
      </c>
      <c r="I88" s="166">
        <f t="shared" si="55"/>
        <v>5000</v>
      </c>
      <c r="J88" s="166">
        <f t="shared" si="55"/>
        <v>5000</v>
      </c>
      <c r="K88" s="166">
        <f t="shared" si="55"/>
        <v>5000</v>
      </c>
      <c r="L88" s="166">
        <f t="shared" si="55"/>
        <v>5000</v>
      </c>
      <c r="M88" s="166">
        <f t="shared" si="55"/>
        <v>5000</v>
      </c>
      <c r="N88" s="166">
        <f t="shared" si="55"/>
        <v>5000</v>
      </c>
      <c r="O88" s="166">
        <f t="shared" si="55"/>
        <v>5000</v>
      </c>
      <c r="P88" s="166">
        <f t="shared" si="55"/>
        <v>5000</v>
      </c>
      <c r="Q88" s="166">
        <f t="shared" si="55"/>
        <v>5000</v>
      </c>
      <c r="R88" s="166">
        <f t="shared" si="55"/>
        <v>5000</v>
      </c>
      <c r="S88" s="166">
        <f t="shared" si="55"/>
        <v>5000</v>
      </c>
      <c r="T88" s="166">
        <f t="shared" si="55"/>
        <v>5000</v>
      </c>
      <c r="U88" s="166">
        <f t="shared" si="55"/>
        <v>5000</v>
      </c>
      <c r="V88" s="166">
        <f t="shared" si="55"/>
        <v>5000</v>
      </c>
      <c r="W88" s="166">
        <f t="shared" si="55"/>
        <v>5000</v>
      </c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</row>
    <row r="89" spans="1:145" s="132" customFormat="1" x14ac:dyDescent="0.45">
      <c r="A89" s="133"/>
      <c r="B89" s="133"/>
      <c r="C89" s="167" t="s">
        <v>153</v>
      </c>
      <c r="D89" s="163"/>
      <c r="E89" s="163"/>
      <c r="F89" s="163">
        <f>'Сравнение финпоказателей'!F10-('Сравнение налоговой нагрузки'!F12-'Сравнение налоговой нагрузки'!F117)</f>
        <v>3565.0153243476529</v>
      </c>
      <c r="G89" s="163">
        <f>'Сравнение финпоказателей'!G10-('Сравнение налоговой нагрузки'!G12-'Сравнение налоговой нагрузки'!G117)</f>
        <v>3565.0153243476529</v>
      </c>
      <c r="H89" s="163">
        <f>'Сравнение финпоказателей'!H10-('Сравнение налоговой нагрузки'!H12-'Сравнение налоговой нагрузки'!H117)</f>
        <v>3565.0153243476529</v>
      </c>
      <c r="I89" s="163">
        <f>'Сравнение финпоказателей'!I10-('Сравнение налоговой нагрузки'!I12-'Сравнение налоговой нагрузки'!I117)</f>
        <v>3565.0153243476529</v>
      </c>
      <c r="J89" s="163">
        <f>'Сравнение финпоказателей'!J10-('Сравнение налоговой нагрузки'!J12-'Сравнение налоговой нагрузки'!J117)</f>
        <v>3565.0153243476529</v>
      </c>
      <c r="K89" s="163">
        <f>'Сравнение финпоказателей'!K10-('Сравнение налоговой нагрузки'!K12-'Сравнение налоговой нагрузки'!K117)</f>
        <v>3565.0153243476529</v>
      </c>
      <c r="L89" s="163">
        <f>'Сравнение финпоказателей'!L10-('Сравнение налоговой нагрузки'!L12-'Сравнение налоговой нагрузки'!L117)</f>
        <v>3565.0153243476529</v>
      </c>
      <c r="M89" s="163">
        <f>'Сравнение финпоказателей'!M10-('Сравнение налоговой нагрузки'!M12-'Сравнение налоговой нагрузки'!M117)</f>
        <v>3565.0153243476529</v>
      </c>
      <c r="N89" s="163">
        <f>'Сравнение финпоказателей'!N10-('Сравнение налоговой нагрузки'!N12-'Сравнение налоговой нагрузки'!N117)</f>
        <v>3565.0153243476529</v>
      </c>
      <c r="O89" s="163">
        <f>'Сравнение финпоказателей'!O10-('Сравнение налоговой нагрузки'!O12-'Сравнение налоговой нагрузки'!O117)</f>
        <v>3565.0153243476529</v>
      </c>
      <c r="P89" s="163">
        <f>'Сравнение финпоказателей'!P10-('Сравнение налоговой нагрузки'!P12-'Сравнение налоговой нагрузки'!P117)</f>
        <v>3565.0153243476529</v>
      </c>
      <c r="Q89" s="163">
        <f>'Сравнение финпоказателей'!Q10-('Сравнение налоговой нагрузки'!Q12-'Сравнение налоговой нагрузки'!Q117)</f>
        <v>3565.0153243476529</v>
      </c>
      <c r="R89" s="163">
        <f>'Сравнение финпоказателей'!R10-('Сравнение налоговой нагрузки'!R12-'Сравнение налоговой нагрузки'!R117)</f>
        <v>3565.0153243476529</v>
      </c>
      <c r="S89" s="163">
        <f>'Сравнение финпоказателей'!S10-('Сравнение налоговой нагрузки'!S12-'Сравнение налоговой нагрузки'!S117)</f>
        <v>3565.0153243476529</v>
      </c>
      <c r="T89" s="163">
        <f>'Сравнение финпоказателей'!T10-('Сравнение налоговой нагрузки'!T12-'Сравнение налоговой нагрузки'!T117)</f>
        <v>3565.0153243476529</v>
      </c>
      <c r="U89" s="163">
        <f>'Сравнение финпоказателей'!U10-('Сравнение налоговой нагрузки'!U12-'Сравнение налоговой нагрузки'!U117)</f>
        <v>3565.0153243476529</v>
      </c>
      <c r="V89" s="163">
        <f>'Сравнение финпоказателей'!V10-('Сравнение налоговой нагрузки'!V12-'Сравнение налоговой нагрузки'!V117)</f>
        <v>3565.0153243476529</v>
      </c>
      <c r="W89" s="163">
        <f>'Сравнение финпоказателей'!W10-('Сравнение налоговой нагрузки'!W12-'Сравнение налоговой нагрузки'!W117)</f>
        <v>3565.0153243476529</v>
      </c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133"/>
      <c r="CU89" s="133"/>
      <c r="CV89" s="133"/>
      <c r="CW89" s="133"/>
      <c r="CX89" s="133"/>
      <c r="CY89" s="133"/>
      <c r="CZ89" s="133"/>
      <c r="DA89" s="133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3"/>
      <c r="EI89" s="133"/>
      <c r="EJ89" s="133"/>
      <c r="EK89" s="133"/>
      <c r="EL89" s="133"/>
      <c r="EM89" s="133"/>
      <c r="EN89" s="133"/>
      <c r="EO89" s="133"/>
    </row>
    <row r="90" spans="1:145" s="132" customFormat="1" x14ac:dyDescent="0.45">
      <c r="A90" s="133"/>
      <c r="B90" s="133"/>
      <c r="C90" s="141" t="s">
        <v>154</v>
      </c>
      <c r="D90" s="163"/>
      <c r="E90" s="163"/>
      <c r="F90" s="165">
        <f>F88-F89</f>
        <v>1434.9846756523471</v>
      </c>
      <c r="G90" s="165">
        <f t="shared" ref="G90:W90" si="56">G88-G89</f>
        <v>1434.9846756523471</v>
      </c>
      <c r="H90" s="165">
        <f t="shared" si="56"/>
        <v>1434.9846756523471</v>
      </c>
      <c r="I90" s="165">
        <f t="shared" si="56"/>
        <v>1434.9846756523471</v>
      </c>
      <c r="J90" s="165">
        <f t="shared" si="56"/>
        <v>1434.9846756523471</v>
      </c>
      <c r="K90" s="165">
        <f t="shared" si="56"/>
        <v>1434.9846756523471</v>
      </c>
      <c r="L90" s="165">
        <f t="shared" si="56"/>
        <v>1434.9846756523471</v>
      </c>
      <c r="M90" s="165">
        <f t="shared" si="56"/>
        <v>1434.9846756523471</v>
      </c>
      <c r="N90" s="165">
        <f t="shared" si="56"/>
        <v>1434.9846756523471</v>
      </c>
      <c r="O90" s="165">
        <f t="shared" si="56"/>
        <v>1434.9846756523471</v>
      </c>
      <c r="P90" s="165">
        <f t="shared" si="56"/>
        <v>1434.9846756523471</v>
      </c>
      <c r="Q90" s="165">
        <f t="shared" si="56"/>
        <v>1434.9846756523471</v>
      </c>
      <c r="R90" s="165">
        <f t="shared" si="56"/>
        <v>1434.9846756523471</v>
      </c>
      <c r="S90" s="165">
        <f t="shared" si="56"/>
        <v>1434.9846756523471</v>
      </c>
      <c r="T90" s="165">
        <f t="shared" si="56"/>
        <v>1434.9846756523471</v>
      </c>
      <c r="U90" s="165">
        <f t="shared" si="56"/>
        <v>1434.9846756523471</v>
      </c>
      <c r="V90" s="165">
        <f t="shared" si="56"/>
        <v>1434.9846756523471</v>
      </c>
      <c r="W90" s="165">
        <f t="shared" si="56"/>
        <v>1434.9846756523471</v>
      </c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  <c r="CQ90" s="133"/>
      <c r="CR90" s="133"/>
      <c r="CS90" s="133"/>
      <c r="CT90" s="133"/>
      <c r="CU90" s="133"/>
      <c r="CV90" s="133"/>
      <c r="CW90" s="133"/>
      <c r="CX90" s="133"/>
      <c r="CY90" s="133"/>
      <c r="CZ90" s="133"/>
      <c r="DA90" s="133"/>
      <c r="DB90" s="133"/>
      <c r="DC90" s="133"/>
      <c r="DD90" s="133"/>
      <c r="DE90" s="133"/>
      <c r="DF90" s="133"/>
      <c r="DG90" s="133"/>
      <c r="DH90" s="133"/>
      <c r="DI90" s="133"/>
      <c r="DJ90" s="133"/>
      <c r="DK90" s="133"/>
      <c r="DL90" s="133"/>
      <c r="DM90" s="133"/>
      <c r="DN90" s="133"/>
      <c r="DO90" s="133"/>
      <c r="DP90" s="133"/>
      <c r="DQ90" s="133"/>
      <c r="DR90" s="133"/>
      <c r="DS90" s="133"/>
      <c r="DT90" s="133"/>
      <c r="DU90" s="133"/>
      <c r="DV90" s="133"/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3"/>
      <c r="EI90" s="133"/>
      <c r="EJ90" s="133"/>
      <c r="EK90" s="133"/>
      <c r="EL90" s="133"/>
      <c r="EM90" s="133"/>
      <c r="EN90" s="133"/>
      <c r="EO90" s="133"/>
    </row>
    <row r="91" spans="1:145" s="132" customFormat="1" x14ac:dyDescent="0.45">
      <c r="A91" s="133"/>
      <c r="B91" s="133"/>
      <c r="C91" s="167" t="s">
        <v>155</v>
      </c>
      <c r="D91" s="165"/>
      <c r="E91" s="165"/>
      <c r="F91" s="163">
        <f>F81</f>
        <v>245.00000000000003</v>
      </c>
      <c r="G91" s="163">
        <f t="shared" ref="G91:W91" si="57">G81</f>
        <v>245.00000000000003</v>
      </c>
      <c r="H91" s="163">
        <f t="shared" si="57"/>
        <v>245.00000000000003</v>
      </c>
      <c r="I91" s="163">
        <f t="shared" si="57"/>
        <v>245.00000000000003</v>
      </c>
      <c r="J91" s="163">
        <f t="shared" si="57"/>
        <v>245.00000000000003</v>
      </c>
      <c r="K91" s="163">
        <f t="shared" si="57"/>
        <v>245.00000000000003</v>
      </c>
      <c r="L91" s="163">
        <f t="shared" si="57"/>
        <v>245.00000000000003</v>
      </c>
      <c r="M91" s="163">
        <f t="shared" si="57"/>
        <v>245.00000000000003</v>
      </c>
      <c r="N91" s="163">
        <f t="shared" si="57"/>
        <v>245.00000000000003</v>
      </c>
      <c r="O91" s="163">
        <f t="shared" si="57"/>
        <v>245.00000000000003</v>
      </c>
      <c r="P91" s="163">
        <f t="shared" si="57"/>
        <v>245.00000000000003</v>
      </c>
      <c r="Q91" s="163">
        <f t="shared" si="57"/>
        <v>245.00000000000003</v>
      </c>
      <c r="R91" s="163">
        <f t="shared" si="57"/>
        <v>245.00000000000003</v>
      </c>
      <c r="S91" s="163">
        <f t="shared" si="57"/>
        <v>245.00000000000003</v>
      </c>
      <c r="T91" s="163">
        <f t="shared" si="57"/>
        <v>245.00000000000003</v>
      </c>
      <c r="U91" s="163">
        <f t="shared" si="57"/>
        <v>245.00000000000003</v>
      </c>
      <c r="V91" s="163">
        <f t="shared" si="57"/>
        <v>245.00000000000003</v>
      </c>
      <c r="W91" s="163">
        <f t="shared" si="57"/>
        <v>245.00000000000003</v>
      </c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  <c r="CQ91" s="133"/>
      <c r="CR91" s="133"/>
      <c r="CS91" s="133"/>
      <c r="CT91" s="133"/>
      <c r="CU91" s="133"/>
      <c r="CV91" s="133"/>
      <c r="CW91" s="133"/>
      <c r="CX91" s="133"/>
      <c r="CY91" s="133"/>
      <c r="CZ91" s="133"/>
      <c r="DA91" s="133"/>
      <c r="DB91" s="133"/>
      <c r="DC91" s="133"/>
      <c r="DD91" s="133"/>
      <c r="DE91" s="133"/>
      <c r="DF91" s="133"/>
      <c r="DG91" s="133"/>
      <c r="DH91" s="133"/>
      <c r="DI91" s="133"/>
      <c r="DJ91" s="133"/>
      <c r="DK91" s="133"/>
      <c r="DL91" s="133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3"/>
      <c r="EI91" s="133"/>
      <c r="EJ91" s="133"/>
      <c r="EK91" s="133"/>
      <c r="EL91" s="133"/>
      <c r="EM91" s="133"/>
      <c r="EN91" s="133"/>
      <c r="EO91" s="133"/>
    </row>
    <row r="92" spans="1:145" s="132" customFormat="1" x14ac:dyDescent="0.45">
      <c r="A92" s="133"/>
      <c r="B92" s="133"/>
      <c r="C92" s="141" t="s">
        <v>156</v>
      </c>
      <c r="D92" s="165"/>
      <c r="E92" s="165"/>
      <c r="F92" s="165">
        <f>F90-F91</f>
        <v>1189.9846756523471</v>
      </c>
      <c r="G92" s="165">
        <f t="shared" ref="G92:W92" si="58">G90-G91</f>
        <v>1189.9846756523471</v>
      </c>
      <c r="H92" s="165">
        <f t="shared" si="58"/>
        <v>1189.9846756523471</v>
      </c>
      <c r="I92" s="165">
        <f t="shared" si="58"/>
        <v>1189.9846756523471</v>
      </c>
      <c r="J92" s="165">
        <f t="shared" si="58"/>
        <v>1189.9846756523471</v>
      </c>
      <c r="K92" s="165">
        <f t="shared" si="58"/>
        <v>1189.9846756523471</v>
      </c>
      <c r="L92" s="165">
        <f t="shared" si="58"/>
        <v>1189.9846756523471</v>
      </c>
      <c r="M92" s="165">
        <f t="shared" si="58"/>
        <v>1189.9846756523471</v>
      </c>
      <c r="N92" s="165">
        <f t="shared" si="58"/>
        <v>1189.9846756523471</v>
      </c>
      <c r="O92" s="165">
        <f t="shared" si="58"/>
        <v>1189.9846756523471</v>
      </c>
      <c r="P92" s="165">
        <f t="shared" si="58"/>
        <v>1189.9846756523471</v>
      </c>
      <c r="Q92" s="165">
        <f t="shared" si="58"/>
        <v>1189.9846756523471</v>
      </c>
      <c r="R92" s="165">
        <f t="shared" si="58"/>
        <v>1189.9846756523471</v>
      </c>
      <c r="S92" s="165">
        <f t="shared" si="58"/>
        <v>1189.9846756523471</v>
      </c>
      <c r="T92" s="165">
        <f t="shared" si="58"/>
        <v>1189.9846756523471</v>
      </c>
      <c r="U92" s="165">
        <f t="shared" si="58"/>
        <v>1189.9846756523471</v>
      </c>
      <c r="V92" s="165">
        <f t="shared" si="58"/>
        <v>1189.9846756523471</v>
      </c>
      <c r="W92" s="165">
        <f t="shared" si="58"/>
        <v>1189.9846756523471</v>
      </c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3"/>
      <c r="CT92" s="133"/>
      <c r="CU92" s="133"/>
      <c r="CV92" s="133"/>
      <c r="CW92" s="133"/>
      <c r="CX92" s="133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3"/>
      <c r="EI92" s="133"/>
      <c r="EJ92" s="133"/>
      <c r="EK92" s="133"/>
      <c r="EL92" s="133"/>
      <c r="EM92" s="133"/>
      <c r="EN92" s="133"/>
      <c r="EO92" s="133"/>
    </row>
    <row r="93" spans="1:145" s="132" customFormat="1" x14ac:dyDescent="0.45">
      <c r="A93" s="133"/>
      <c r="B93" s="133"/>
      <c r="C93" s="167" t="s">
        <v>157</v>
      </c>
      <c r="D93" s="165"/>
      <c r="E93" s="163"/>
      <c r="F93" s="163">
        <f>'Сравнение налоговой нагрузки'!F115</f>
        <v>237.99693513046941</v>
      </c>
      <c r="G93" s="163">
        <f>'Сравнение налоговой нагрузки'!G115</f>
        <v>237.99693513046941</v>
      </c>
      <c r="H93" s="163">
        <f>'Сравнение налоговой нагрузки'!H115</f>
        <v>237.99693513046941</v>
      </c>
      <c r="I93" s="163">
        <f>'Сравнение налоговой нагрузки'!I115</f>
        <v>237.99693513046941</v>
      </c>
      <c r="J93" s="163">
        <f>'Сравнение налоговой нагрузки'!J115</f>
        <v>237.99693513046941</v>
      </c>
      <c r="K93" s="163">
        <f>'Сравнение налоговой нагрузки'!K115</f>
        <v>237.99693513046941</v>
      </c>
      <c r="L93" s="163">
        <f>'Сравнение налоговой нагрузки'!L115</f>
        <v>237.99693513046941</v>
      </c>
      <c r="M93" s="163">
        <f>'Сравнение налоговой нагрузки'!M115</f>
        <v>237.99693513046941</v>
      </c>
      <c r="N93" s="163">
        <f>'Сравнение налоговой нагрузки'!N115</f>
        <v>237.99693513046941</v>
      </c>
      <c r="O93" s="163">
        <f>'Сравнение налоговой нагрузки'!O115</f>
        <v>237.99693513046941</v>
      </c>
      <c r="P93" s="163">
        <f>'Сравнение налоговой нагрузки'!P115</f>
        <v>237.99693513046941</v>
      </c>
      <c r="Q93" s="163">
        <f>'Сравнение налоговой нагрузки'!Q115</f>
        <v>237.99693513046941</v>
      </c>
      <c r="R93" s="163">
        <f>'Сравнение налоговой нагрузки'!R115</f>
        <v>237.99693513046941</v>
      </c>
      <c r="S93" s="163">
        <f>'Сравнение налоговой нагрузки'!S115</f>
        <v>237.99693513046941</v>
      </c>
      <c r="T93" s="163">
        <f>'Сравнение налоговой нагрузки'!T115</f>
        <v>237.99693513046941</v>
      </c>
      <c r="U93" s="163">
        <f>'Сравнение налоговой нагрузки'!U115</f>
        <v>237.99693513046941</v>
      </c>
      <c r="V93" s="163">
        <f>'Сравнение налоговой нагрузки'!V115</f>
        <v>237.99693513046941</v>
      </c>
      <c r="W93" s="163">
        <f>'Сравнение налоговой нагрузки'!W115</f>
        <v>237.99693513046941</v>
      </c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</row>
    <row r="94" spans="1:145" s="132" customFormat="1" x14ac:dyDescent="0.45">
      <c r="A94" s="133"/>
      <c r="B94" s="133"/>
      <c r="C94" s="141" t="s">
        <v>158</v>
      </c>
      <c r="D94" s="165"/>
      <c r="E94" s="165"/>
      <c r="F94" s="165">
        <f>F92-F93</f>
        <v>951.98774052187764</v>
      </c>
      <c r="G94" s="165">
        <f t="shared" ref="G94:W94" si="59">G92-G93</f>
        <v>951.98774052187764</v>
      </c>
      <c r="H94" s="165">
        <f t="shared" si="59"/>
        <v>951.98774052187764</v>
      </c>
      <c r="I94" s="165">
        <f t="shared" si="59"/>
        <v>951.98774052187764</v>
      </c>
      <c r="J94" s="165">
        <f t="shared" si="59"/>
        <v>951.98774052187764</v>
      </c>
      <c r="K94" s="165">
        <f t="shared" si="59"/>
        <v>951.98774052187764</v>
      </c>
      <c r="L94" s="165">
        <f t="shared" si="59"/>
        <v>951.98774052187764</v>
      </c>
      <c r="M94" s="165">
        <f t="shared" si="59"/>
        <v>951.98774052187764</v>
      </c>
      <c r="N94" s="165">
        <f t="shared" si="59"/>
        <v>951.98774052187764</v>
      </c>
      <c r="O94" s="165">
        <f t="shared" si="59"/>
        <v>951.98774052187764</v>
      </c>
      <c r="P94" s="165">
        <f t="shared" si="59"/>
        <v>951.98774052187764</v>
      </c>
      <c r="Q94" s="165">
        <f t="shared" si="59"/>
        <v>951.98774052187764</v>
      </c>
      <c r="R94" s="165">
        <f t="shared" si="59"/>
        <v>951.98774052187764</v>
      </c>
      <c r="S94" s="165">
        <f t="shared" si="59"/>
        <v>951.98774052187764</v>
      </c>
      <c r="T94" s="165">
        <f t="shared" si="59"/>
        <v>951.98774052187764</v>
      </c>
      <c r="U94" s="165">
        <f t="shared" si="59"/>
        <v>951.98774052187764</v>
      </c>
      <c r="V94" s="165">
        <f t="shared" si="59"/>
        <v>951.98774052187764</v>
      </c>
      <c r="W94" s="165">
        <f t="shared" si="59"/>
        <v>951.98774052187764</v>
      </c>
      <c r="X94" s="165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133"/>
      <c r="DF94" s="133"/>
      <c r="DG94" s="133"/>
      <c r="DH94" s="133"/>
      <c r="DI94" s="133"/>
      <c r="DJ94" s="133"/>
      <c r="DK94" s="133"/>
      <c r="DL94" s="133"/>
      <c r="DM94" s="133"/>
      <c r="DN94" s="133"/>
      <c r="DO94" s="133"/>
      <c r="DP94" s="133"/>
      <c r="DQ94" s="133"/>
      <c r="DR94" s="133"/>
      <c r="DS94" s="133"/>
      <c r="DT94" s="133"/>
      <c r="DU94" s="133"/>
      <c r="DV94" s="133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3"/>
      <c r="EI94" s="133"/>
      <c r="EJ94" s="133"/>
      <c r="EK94" s="133"/>
      <c r="EL94" s="133"/>
      <c r="EM94" s="133"/>
      <c r="EN94" s="133"/>
      <c r="EO94" s="133"/>
    </row>
    <row r="95" spans="1:145" s="132" customFormat="1" x14ac:dyDescent="0.45">
      <c r="A95" s="133"/>
      <c r="B95" s="133"/>
      <c r="C95" s="325" t="s">
        <v>159</v>
      </c>
      <c r="D95" s="328"/>
      <c r="E95" s="328"/>
      <c r="F95" s="327">
        <f>F94/F88</f>
        <v>0.19039754810437554</v>
      </c>
      <c r="G95" s="327">
        <f t="shared" ref="G95:W95" si="60">G94/G88</f>
        <v>0.19039754810437554</v>
      </c>
      <c r="H95" s="327">
        <f t="shared" si="60"/>
        <v>0.19039754810437554</v>
      </c>
      <c r="I95" s="327">
        <f t="shared" si="60"/>
        <v>0.19039754810437554</v>
      </c>
      <c r="J95" s="327">
        <f t="shared" si="60"/>
        <v>0.19039754810437554</v>
      </c>
      <c r="K95" s="327">
        <f t="shared" si="60"/>
        <v>0.19039754810437554</v>
      </c>
      <c r="L95" s="327">
        <f t="shared" si="60"/>
        <v>0.19039754810437554</v>
      </c>
      <c r="M95" s="327">
        <f t="shared" si="60"/>
        <v>0.19039754810437554</v>
      </c>
      <c r="N95" s="327">
        <f t="shared" si="60"/>
        <v>0.19039754810437554</v>
      </c>
      <c r="O95" s="327">
        <f t="shared" si="60"/>
        <v>0.19039754810437554</v>
      </c>
      <c r="P95" s="327">
        <f t="shared" si="60"/>
        <v>0.19039754810437554</v>
      </c>
      <c r="Q95" s="327">
        <f t="shared" si="60"/>
        <v>0.19039754810437554</v>
      </c>
      <c r="R95" s="327">
        <f t="shared" si="60"/>
        <v>0.19039754810437554</v>
      </c>
      <c r="S95" s="327">
        <f t="shared" si="60"/>
        <v>0.19039754810437554</v>
      </c>
      <c r="T95" s="327">
        <f t="shared" si="60"/>
        <v>0.19039754810437554</v>
      </c>
      <c r="U95" s="327">
        <f t="shared" si="60"/>
        <v>0.19039754810437554</v>
      </c>
      <c r="V95" s="327">
        <f t="shared" si="60"/>
        <v>0.19039754810437554</v>
      </c>
      <c r="W95" s="327">
        <f t="shared" si="60"/>
        <v>0.19039754810437554</v>
      </c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</row>
    <row r="96" spans="1:145" s="132" customFormat="1" x14ac:dyDescent="0.45">
      <c r="A96" s="133"/>
      <c r="B96" s="133"/>
      <c r="C96" s="141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133"/>
      <c r="BU96" s="133"/>
      <c r="BV96" s="133"/>
      <c r="BW96" s="133"/>
      <c r="BX96" s="133"/>
      <c r="BY96" s="133"/>
      <c r="BZ96" s="133"/>
      <c r="CA96" s="133"/>
      <c r="CB96" s="133"/>
      <c r="CC96" s="133"/>
      <c r="CD96" s="133"/>
      <c r="CE96" s="133"/>
      <c r="CF96" s="133"/>
      <c r="CG96" s="133"/>
      <c r="CH96" s="133"/>
      <c r="CI96" s="133"/>
      <c r="CJ96" s="133"/>
      <c r="CK96" s="133"/>
      <c r="CL96" s="133"/>
      <c r="CM96" s="133"/>
      <c r="CN96" s="133"/>
      <c r="CO96" s="133"/>
      <c r="CP96" s="133"/>
      <c r="CQ96" s="133"/>
      <c r="CR96" s="133"/>
      <c r="CS96" s="133"/>
      <c r="CT96" s="133"/>
      <c r="CU96" s="133"/>
      <c r="CV96" s="133"/>
      <c r="CW96" s="133"/>
      <c r="CX96" s="133"/>
      <c r="CY96" s="133"/>
      <c r="CZ96" s="133"/>
      <c r="DA96" s="133"/>
      <c r="DB96" s="133"/>
      <c r="DC96" s="133"/>
      <c r="DD96" s="133"/>
      <c r="DE96" s="133"/>
      <c r="DF96" s="133"/>
      <c r="DG96" s="133"/>
      <c r="DH96" s="133"/>
      <c r="DI96" s="133"/>
      <c r="DJ96" s="133"/>
      <c r="DK96" s="133"/>
      <c r="DL96" s="133"/>
      <c r="DM96" s="133"/>
      <c r="DN96" s="133"/>
      <c r="DO96" s="133"/>
      <c r="DP96" s="133"/>
      <c r="DQ96" s="133"/>
      <c r="DR96" s="133"/>
      <c r="DS96" s="133"/>
      <c r="DT96" s="133"/>
      <c r="DU96" s="133"/>
      <c r="DV96" s="133"/>
      <c r="DW96" s="133"/>
      <c r="DX96" s="133"/>
      <c r="DY96" s="133"/>
      <c r="DZ96" s="133"/>
      <c r="EA96" s="133"/>
      <c r="EB96" s="133"/>
      <c r="EC96" s="133"/>
      <c r="ED96" s="133"/>
      <c r="EE96" s="133"/>
      <c r="EF96" s="133"/>
      <c r="EG96" s="133"/>
      <c r="EH96" s="133"/>
      <c r="EI96" s="133"/>
      <c r="EJ96" s="133"/>
      <c r="EK96" s="133"/>
      <c r="EL96" s="133"/>
      <c r="EM96" s="133"/>
      <c r="EN96" s="133"/>
      <c r="EO96" s="133"/>
    </row>
    <row r="97" spans="1:145" s="132" customFormat="1" x14ac:dyDescent="0.45">
      <c r="A97" s="133"/>
      <c r="B97" s="133"/>
      <c r="C97" s="321" t="str">
        <f>'Сравнение налоговой нагрузки'!B131</f>
        <v>Свободная экономическая зона+
инвестиционный договор</v>
      </c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33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133"/>
      <c r="DF97" s="133"/>
      <c r="DG97" s="133"/>
      <c r="DH97" s="133"/>
      <c r="DI97" s="133"/>
      <c r="DJ97" s="133"/>
      <c r="DK97" s="133"/>
      <c r="DL97" s="133"/>
      <c r="DM97" s="133"/>
      <c r="DN97" s="133"/>
      <c r="DO97" s="133"/>
      <c r="DP97" s="133"/>
      <c r="DQ97" s="133"/>
      <c r="DR97" s="133"/>
      <c r="DS97" s="133"/>
      <c r="DT97" s="133"/>
      <c r="DU97" s="133"/>
      <c r="DV97" s="133"/>
      <c r="DW97" s="133"/>
      <c r="DX97" s="133"/>
      <c r="DY97" s="133"/>
      <c r="DZ97" s="133"/>
      <c r="EA97" s="133"/>
      <c r="EB97" s="133"/>
      <c r="EC97" s="133"/>
      <c r="ED97" s="133"/>
      <c r="EE97" s="133"/>
      <c r="EF97" s="133"/>
      <c r="EG97" s="133"/>
      <c r="EH97" s="133"/>
      <c r="EI97" s="133"/>
      <c r="EJ97" s="133"/>
      <c r="EK97" s="133"/>
      <c r="EL97" s="133"/>
      <c r="EM97" s="133"/>
      <c r="EN97" s="133"/>
      <c r="EO97" s="133"/>
    </row>
    <row r="98" spans="1:145" s="132" customFormat="1" x14ac:dyDescent="0.45">
      <c r="A98" s="133"/>
      <c r="B98" s="133"/>
      <c r="C98" s="141" t="s">
        <v>152</v>
      </c>
      <c r="D98" s="166"/>
      <c r="E98" s="166"/>
      <c r="F98" s="166">
        <f>F78</f>
        <v>5000</v>
      </c>
      <c r="G98" s="166">
        <f t="shared" ref="G98:W98" si="61">G78</f>
        <v>5000</v>
      </c>
      <c r="H98" s="166">
        <f t="shared" si="61"/>
        <v>5000</v>
      </c>
      <c r="I98" s="166">
        <f t="shared" si="61"/>
        <v>5000</v>
      </c>
      <c r="J98" s="166">
        <f t="shared" si="61"/>
        <v>5000</v>
      </c>
      <c r="K98" s="166">
        <f t="shared" si="61"/>
        <v>5000</v>
      </c>
      <c r="L98" s="166">
        <f t="shared" si="61"/>
        <v>5000</v>
      </c>
      <c r="M98" s="166">
        <f t="shared" si="61"/>
        <v>5000</v>
      </c>
      <c r="N98" s="166">
        <f t="shared" si="61"/>
        <v>5000</v>
      </c>
      <c r="O98" s="166">
        <f t="shared" si="61"/>
        <v>5000</v>
      </c>
      <c r="P98" s="166">
        <f t="shared" si="61"/>
        <v>5000</v>
      </c>
      <c r="Q98" s="166">
        <f t="shared" si="61"/>
        <v>5000</v>
      </c>
      <c r="R98" s="166">
        <f t="shared" si="61"/>
        <v>5000</v>
      </c>
      <c r="S98" s="166">
        <f t="shared" si="61"/>
        <v>5000</v>
      </c>
      <c r="T98" s="166">
        <f t="shared" si="61"/>
        <v>5000</v>
      </c>
      <c r="U98" s="166">
        <f t="shared" si="61"/>
        <v>5000</v>
      </c>
      <c r="V98" s="166">
        <f t="shared" si="61"/>
        <v>5000</v>
      </c>
      <c r="W98" s="166">
        <f t="shared" si="61"/>
        <v>5000</v>
      </c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133"/>
      <c r="DJ98" s="133"/>
      <c r="DK98" s="133"/>
      <c r="DL98" s="133"/>
      <c r="DM98" s="13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133"/>
      <c r="DZ98" s="133"/>
      <c r="EA98" s="133"/>
      <c r="EB98" s="133"/>
      <c r="EC98" s="13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133"/>
    </row>
    <row r="99" spans="1:145" s="132" customFormat="1" x14ac:dyDescent="0.45">
      <c r="A99" s="133"/>
      <c r="B99" s="133"/>
      <c r="C99" s="167" t="s">
        <v>153</v>
      </c>
      <c r="D99" s="163"/>
      <c r="E99" s="163"/>
      <c r="F99" s="163">
        <f>F39</f>
        <v>3500.3</v>
      </c>
      <c r="G99" s="163">
        <f t="shared" ref="G99:W99" si="62">G39</f>
        <v>3500.3</v>
      </c>
      <c r="H99" s="163">
        <f t="shared" si="62"/>
        <v>3500.3</v>
      </c>
      <c r="I99" s="163">
        <f t="shared" si="62"/>
        <v>3500.3</v>
      </c>
      <c r="J99" s="163">
        <f t="shared" si="62"/>
        <v>3500.3</v>
      </c>
      <c r="K99" s="163">
        <f t="shared" si="62"/>
        <v>3500.3</v>
      </c>
      <c r="L99" s="163">
        <f t="shared" si="62"/>
        <v>3500.3</v>
      </c>
      <c r="M99" s="163">
        <f t="shared" si="62"/>
        <v>3500.3</v>
      </c>
      <c r="N99" s="163">
        <f t="shared" si="62"/>
        <v>3500.3</v>
      </c>
      <c r="O99" s="163">
        <f t="shared" si="62"/>
        <v>3500.3</v>
      </c>
      <c r="P99" s="163">
        <f t="shared" si="62"/>
        <v>3500.3</v>
      </c>
      <c r="Q99" s="163">
        <f t="shared" si="62"/>
        <v>3500.3</v>
      </c>
      <c r="R99" s="163">
        <f t="shared" si="62"/>
        <v>3500.3</v>
      </c>
      <c r="S99" s="163">
        <f t="shared" si="62"/>
        <v>3500.3</v>
      </c>
      <c r="T99" s="163">
        <f t="shared" si="62"/>
        <v>3500.3</v>
      </c>
      <c r="U99" s="163">
        <f t="shared" si="62"/>
        <v>3500.3</v>
      </c>
      <c r="V99" s="163">
        <f t="shared" si="62"/>
        <v>3500.3</v>
      </c>
      <c r="W99" s="163">
        <f t="shared" si="62"/>
        <v>3500.3</v>
      </c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133"/>
      <c r="DF99" s="133"/>
      <c r="DG99" s="133"/>
      <c r="DH99" s="133"/>
      <c r="DI99" s="133"/>
      <c r="DJ99" s="133"/>
      <c r="DK99" s="133"/>
      <c r="DL99" s="133"/>
      <c r="DM99" s="133"/>
      <c r="DN99" s="133"/>
      <c r="DO99" s="133"/>
      <c r="DP99" s="133"/>
      <c r="DQ99" s="133"/>
      <c r="DR99" s="133"/>
      <c r="DS99" s="133"/>
      <c r="DT99" s="133"/>
      <c r="DU99" s="133"/>
      <c r="DV99" s="133"/>
      <c r="DW99" s="133"/>
      <c r="DX99" s="133"/>
      <c r="DY99" s="133"/>
      <c r="DZ99" s="133"/>
      <c r="EA99" s="133"/>
      <c r="EB99" s="133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33"/>
    </row>
    <row r="100" spans="1:145" s="132" customFormat="1" x14ac:dyDescent="0.45">
      <c r="A100" s="133"/>
      <c r="B100" s="133"/>
      <c r="C100" s="141" t="s">
        <v>154</v>
      </c>
      <c r="D100" s="163"/>
      <c r="E100" s="163"/>
      <c r="F100" s="165">
        <f>F98-F99</f>
        <v>1499.6999999999998</v>
      </c>
      <c r="G100" s="165">
        <f t="shared" ref="G100:W100" si="63">G98-G99</f>
        <v>1499.6999999999998</v>
      </c>
      <c r="H100" s="165">
        <f t="shared" si="63"/>
        <v>1499.6999999999998</v>
      </c>
      <c r="I100" s="165">
        <f t="shared" si="63"/>
        <v>1499.6999999999998</v>
      </c>
      <c r="J100" s="165">
        <f t="shared" si="63"/>
        <v>1499.6999999999998</v>
      </c>
      <c r="K100" s="165">
        <f t="shared" si="63"/>
        <v>1499.6999999999998</v>
      </c>
      <c r="L100" s="165">
        <f t="shared" si="63"/>
        <v>1499.6999999999998</v>
      </c>
      <c r="M100" s="165">
        <f t="shared" si="63"/>
        <v>1499.6999999999998</v>
      </c>
      <c r="N100" s="165">
        <f t="shared" si="63"/>
        <v>1499.6999999999998</v>
      </c>
      <c r="O100" s="165">
        <f t="shared" si="63"/>
        <v>1499.6999999999998</v>
      </c>
      <c r="P100" s="165">
        <f t="shared" si="63"/>
        <v>1499.6999999999998</v>
      </c>
      <c r="Q100" s="165">
        <f t="shared" si="63"/>
        <v>1499.6999999999998</v>
      </c>
      <c r="R100" s="165">
        <f t="shared" si="63"/>
        <v>1499.6999999999998</v>
      </c>
      <c r="S100" s="165">
        <f t="shared" si="63"/>
        <v>1499.6999999999998</v>
      </c>
      <c r="T100" s="165">
        <f t="shared" si="63"/>
        <v>1499.6999999999998</v>
      </c>
      <c r="U100" s="165">
        <f t="shared" si="63"/>
        <v>1499.6999999999998</v>
      </c>
      <c r="V100" s="165">
        <f t="shared" si="63"/>
        <v>1499.6999999999998</v>
      </c>
      <c r="W100" s="165">
        <f t="shared" si="63"/>
        <v>1499.6999999999998</v>
      </c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133"/>
      <c r="DF100" s="133"/>
      <c r="DG100" s="133"/>
      <c r="DH100" s="133"/>
      <c r="DI100" s="133"/>
      <c r="DJ100" s="133"/>
      <c r="DK100" s="133"/>
      <c r="DL100" s="133"/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/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</row>
    <row r="101" spans="1:145" s="132" customFormat="1" x14ac:dyDescent="0.45">
      <c r="A101" s="133"/>
      <c r="B101" s="133"/>
      <c r="C101" s="167" t="s">
        <v>155</v>
      </c>
      <c r="D101" s="165"/>
      <c r="E101" s="165"/>
      <c r="F101" s="163">
        <f>F81</f>
        <v>245.00000000000003</v>
      </c>
      <c r="G101" s="163">
        <f t="shared" ref="G101:W101" si="64">G81</f>
        <v>245.00000000000003</v>
      </c>
      <c r="H101" s="163">
        <f t="shared" si="64"/>
        <v>245.00000000000003</v>
      </c>
      <c r="I101" s="163">
        <f t="shared" si="64"/>
        <v>245.00000000000003</v>
      </c>
      <c r="J101" s="163">
        <f t="shared" si="64"/>
        <v>245.00000000000003</v>
      </c>
      <c r="K101" s="163">
        <f t="shared" si="64"/>
        <v>245.00000000000003</v>
      </c>
      <c r="L101" s="163">
        <f t="shared" si="64"/>
        <v>245.00000000000003</v>
      </c>
      <c r="M101" s="163">
        <f t="shared" si="64"/>
        <v>245.00000000000003</v>
      </c>
      <c r="N101" s="163">
        <f t="shared" si="64"/>
        <v>245.00000000000003</v>
      </c>
      <c r="O101" s="163">
        <f t="shared" si="64"/>
        <v>245.00000000000003</v>
      </c>
      <c r="P101" s="163">
        <f t="shared" si="64"/>
        <v>245.00000000000003</v>
      </c>
      <c r="Q101" s="163">
        <f t="shared" si="64"/>
        <v>245.00000000000003</v>
      </c>
      <c r="R101" s="163">
        <f t="shared" si="64"/>
        <v>245.00000000000003</v>
      </c>
      <c r="S101" s="163">
        <f t="shared" si="64"/>
        <v>245.00000000000003</v>
      </c>
      <c r="T101" s="163">
        <f t="shared" si="64"/>
        <v>245.00000000000003</v>
      </c>
      <c r="U101" s="163">
        <f t="shared" si="64"/>
        <v>245.00000000000003</v>
      </c>
      <c r="V101" s="163">
        <f t="shared" si="64"/>
        <v>245.00000000000003</v>
      </c>
      <c r="W101" s="163">
        <f t="shared" si="64"/>
        <v>245.00000000000003</v>
      </c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33"/>
      <c r="EG101" s="133"/>
      <c r="EH101" s="133"/>
      <c r="EI101" s="133"/>
      <c r="EJ101" s="133"/>
      <c r="EK101" s="133"/>
      <c r="EL101" s="133"/>
      <c r="EM101" s="133"/>
      <c r="EN101" s="133"/>
      <c r="EO101" s="133"/>
    </row>
    <row r="102" spans="1:145" s="132" customFormat="1" x14ac:dyDescent="0.45">
      <c r="A102" s="133"/>
      <c r="B102" s="133"/>
      <c r="C102" s="141" t="s">
        <v>156</v>
      </c>
      <c r="D102" s="165"/>
      <c r="E102" s="165"/>
      <c r="F102" s="165">
        <f>F100-F101</f>
        <v>1254.6999999999998</v>
      </c>
      <c r="G102" s="165">
        <f t="shared" ref="G102:W102" si="65">G100-G101</f>
        <v>1254.6999999999998</v>
      </c>
      <c r="H102" s="165">
        <f t="shared" si="65"/>
        <v>1254.6999999999998</v>
      </c>
      <c r="I102" s="165">
        <f t="shared" si="65"/>
        <v>1254.6999999999998</v>
      </c>
      <c r="J102" s="165">
        <f t="shared" si="65"/>
        <v>1254.6999999999998</v>
      </c>
      <c r="K102" s="165">
        <f t="shared" si="65"/>
        <v>1254.6999999999998</v>
      </c>
      <c r="L102" s="165">
        <f t="shared" si="65"/>
        <v>1254.6999999999998</v>
      </c>
      <c r="M102" s="165">
        <f t="shared" si="65"/>
        <v>1254.6999999999998</v>
      </c>
      <c r="N102" s="165">
        <f t="shared" si="65"/>
        <v>1254.6999999999998</v>
      </c>
      <c r="O102" s="165">
        <f t="shared" si="65"/>
        <v>1254.6999999999998</v>
      </c>
      <c r="P102" s="165">
        <f t="shared" si="65"/>
        <v>1254.6999999999998</v>
      </c>
      <c r="Q102" s="165">
        <f t="shared" si="65"/>
        <v>1254.6999999999998</v>
      </c>
      <c r="R102" s="165">
        <f t="shared" si="65"/>
        <v>1254.6999999999998</v>
      </c>
      <c r="S102" s="165">
        <f t="shared" si="65"/>
        <v>1254.6999999999998</v>
      </c>
      <c r="T102" s="165">
        <f t="shared" si="65"/>
        <v>1254.6999999999998</v>
      </c>
      <c r="U102" s="165">
        <f t="shared" si="65"/>
        <v>1254.6999999999998</v>
      </c>
      <c r="V102" s="165">
        <f t="shared" si="65"/>
        <v>1254.6999999999998</v>
      </c>
      <c r="W102" s="165">
        <f t="shared" si="65"/>
        <v>1254.6999999999998</v>
      </c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3"/>
      <c r="DC102" s="133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33"/>
      <c r="EG102" s="133"/>
      <c r="EH102" s="133"/>
      <c r="EI102" s="133"/>
      <c r="EJ102" s="133"/>
      <c r="EK102" s="133"/>
      <c r="EL102" s="133"/>
      <c r="EM102" s="133"/>
      <c r="EN102" s="133"/>
      <c r="EO102" s="133"/>
    </row>
    <row r="103" spans="1:145" s="132" customFormat="1" x14ac:dyDescent="0.45">
      <c r="A103" s="133"/>
      <c r="B103" s="133"/>
      <c r="C103" s="167" t="s">
        <v>157</v>
      </c>
      <c r="D103" s="165"/>
      <c r="E103" s="163"/>
      <c r="F103" s="163">
        <f>'Сравнение налоговой нагрузки'!F135</f>
        <v>71.399080539140826</v>
      </c>
      <c r="G103" s="163">
        <f>'Сравнение налоговой нагрузки'!G135</f>
        <v>71.399080539140826</v>
      </c>
      <c r="H103" s="163">
        <f>'Сравнение налоговой нагрузки'!H135</f>
        <v>71.399080539140826</v>
      </c>
      <c r="I103" s="163">
        <f>'Сравнение налоговой нагрузки'!I135</f>
        <v>71.399080539140826</v>
      </c>
      <c r="J103" s="163">
        <f>'Сравнение налоговой нагрузки'!J135</f>
        <v>71.399080539140826</v>
      </c>
      <c r="K103" s="163">
        <f>'Сравнение налоговой нагрузки'!K135</f>
        <v>95.198774052187773</v>
      </c>
      <c r="L103" s="163">
        <f>'Сравнение налоговой нагрузки'!L135</f>
        <v>95.198774052187773</v>
      </c>
      <c r="M103" s="163">
        <f>'Сравнение налоговой нагрузки'!M135</f>
        <v>95.198774052187773</v>
      </c>
      <c r="N103" s="163">
        <f>'Сравнение налоговой нагрузки'!N135</f>
        <v>95.198774052187773</v>
      </c>
      <c r="O103" s="163">
        <f>'Сравнение налоговой нагрузки'!O135</f>
        <v>95.198774052187773</v>
      </c>
      <c r="P103" s="163">
        <f>'Сравнение налоговой нагрузки'!P135</f>
        <v>95.198774052187773</v>
      </c>
      <c r="Q103" s="163">
        <f>'Сравнение налоговой нагрузки'!Q135</f>
        <v>95.198774052187773</v>
      </c>
      <c r="R103" s="163">
        <f>'Сравнение налоговой нагрузки'!R135</f>
        <v>95.198774052187773</v>
      </c>
      <c r="S103" s="163">
        <f>'Сравнение налоговой нагрузки'!S135</f>
        <v>95.198774052187773</v>
      </c>
      <c r="T103" s="163">
        <f>'Сравнение налоговой нагрузки'!T135</f>
        <v>95.198774052187773</v>
      </c>
      <c r="U103" s="163">
        <f>'Сравнение налоговой нагрузки'!U135</f>
        <v>95.198774052187773</v>
      </c>
      <c r="V103" s="163">
        <f>'Сравнение налоговой нагрузки'!V135</f>
        <v>95.198774052187773</v>
      </c>
      <c r="W103" s="163">
        <f>'Сравнение налоговой нагрузки'!W135</f>
        <v>95.198774052187773</v>
      </c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33"/>
      <c r="EG103" s="133"/>
      <c r="EH103" s="133"/>
      <c r="EI103" s="133"/>
      <c r="EJ103" s="133"/>
      <c r="EK103" s="133"/>
      <c r="EL103" s="133"/>
      <c r="EM103" s="133"/>
      <c r="EN103" s="133"/>
      <c r="EO103" s="133"/>
    </row>
    <row r="104" spans="1:145" s="132" customFormat="1" x14ac:dyDescent="0.45">
      <c r="A104" s="133"/>
      <c r="B104" s="133"/>
      <c r="C104" s="141" t="s">
        <v>158</v>
      </c>
      <c r="D104" s="165"/>
      <c r="E104" s="165"/>
      <c r="F104" s="165">
        <f>F102-F103</f>
        <v>1183.3009194608589</v>
      </c>
      <c r="G104" s="165">
        <f t="shared" ref="G104:W104" si="66">G102-G103</f>
        <v>1183.3009194608589</v>
      </c>
      <c r="H104" s="165">
        <f t="shared" si="66"/>
        <v>1183.3009194608589</v>
      </c>
      <c r="I104" s="165">
        <f t="shared" si="66"/>
        <v>1183.3009194608589</v>
      </c>
      <c r="J104" s="165">
        <f t="shared" si="66"/>
        <v>1183.3009194608589</v>
      </c>
      <c r="K104" s="165">
        <f t="shared" si="66"/>
        <v>1159.5012259478121</v>
      </c>
      <c r="L104" s="165">
        <f t="shared" si="66"/>
        <v>1159.5012259478121</v>
      </c>
      <c r="M104" s="165">
        <f t="shared" si="66"/>
        <v>1159.5012259478121</v>
      </c>
      <c r="N104" s="165">
        <f t="shared" si="66"/>
        <v>1159.5012259478121</v>
      </c>
      <c r="O104" s="165">
        <f t="shared" si="66"/>
        <v>1159.5012259478121</v>
      </c>
      <c r="P104" s="165">
        <f t="shared" si="66"/>
        <v>1159.5012259478121</v>
      </c>
      <c r="Q104" s="165">
        <f t="shared" si="66"/>
        <v>1159.5012259478121</v>
      </c>
      <c r="R104" s="165">
        <f t="shared" si="66"/>
        <v>1159.5012259478121</v>
      </c>
      <c r="S104" s="165">
        <f t="shared" si="66"/>
        <v>1159.5012259478121</v>
      </c>
      <c r="T104" s="165">
        <f t="shared" si="66"/>
        <v>1159.5012259478121</v>
      </c>
      <c r="U104" s="165">
        <f t="shared" si="66"/>
        <v>1159.5012259478121</v>
      </c>
      <c r="V104" s="165">
        <f t="shared" si="66"/>
        <v>1159.5012259478121</v>
      </c>
      <c r="W104" s="165">
        <f t="shared" si="66"/>
        <v>1159.5012259478121</v>
      </c>
      <c r="X104" s="165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133"/>
      <c r="DF104" s="133"/>
      <c r="DG104" s="133"/>
      <c r="DH104" s="133"/>
      <c r="DI104" s="133"/>
      <c r="DJ104" s="133"/>
      <c r="DK104" s="133"/>
      <c r="DL104" s="133"/>
      <c r="DM104" s="133"/>
      <c r="DN104" s="133"/>
      <c r="DO104" s="133"/>
      <c r="DP104" s="133"/>
      <c r="DQ104" s="133"/>
      <c r="DR104" s="133"/>
      <c r="DS104" s="133"/>
      <c r="DT104" s="133"/>
      <c r="DU104" s="133"/>
      <c r="DV104" s="133"/>
      <c r="DW104" s="133"/>
      <c r="DX104" s="133"/>
      <c r="DY104" s="133"/>
      <c r="DZ104" s="133"/>
      <c r="EA104" s="133"/>
      <c r="EB104" s="133"/>
      <c r="EC104" s="133"/>
      <c r="ED104" s="133"/>
      <c r="EE104" s="133"/>
      <c r="EF104" s="133"/>
      <c r="EG104" s="133"/>
      <c r="EH104" s="133"/>
      <c r="EI104" s="133"/>
      <c r="EJ104" s="133"/>
      <c r="EK104" s="133"/>
      <c r="EL104" s="133"/>
      <c r="EM104" s="133"/>
      <c r="EN104" s="133"/>
      <c r="EO104" s="133"/>
    </row>
    <row r="105" spans="1:145" s="132" customFormat="1" x14ac:dyDescent="0.45">
      <c r="A105" s="133"/>
      <c r="B105" s="133"/>
      <c r="C105" s="325" t="s">
        <v>159</v>
      </c>
      <c r="D105" s="328"/>
      <c r="E105" s="328"/>
      <c r="F105" s="327">
        <f>F104/F98</f>
        <v>0.23666018389217178</v>
      </c>
      <c r="G105" s="327">
        <f t="shared" ref="G105:W105" si="67">G104/G98</f>
        <v>0.23666018389217178</v>
      </c>
      <c r="H105" s="327">
        <f t="shared" si="67"/>
        <v>0.23666018389217178</v>
      </c>
      <c r="I105" s="327">
        <f t="shared" si="67"/>
        <v>0.23666018389217178</v>
      </c>
      <c r="J105" s="327">
        <f t="shared" si="67"/>
        <v>0.23666018389217178</v>
      </c>
      <c r="K105" s="327">
        <f t="shared" si="67"/>
        <v>0.23190024518956243</v>
      </c>
      <c r="L105" s="327">
        <f t="shared" si="67"/>
        <v>0.23190024518956243</v>
      </c>
      <c r="M105" s="327">
        <f t="shared" si="67"/>
        <v>0.23190024518956243</v>
      </c>
      <c r="N105" s="327">
        <f t="shared" si="67"/>
        <v>0.23190024518956243</v>
      </c>
      <c r="O105" s="327">
        <f t="shared" si="67"/>
        <v>0.23190024518956243</v>
      </c>
      <c r="P105" s="327">
        <f t="shared" si="67"/>
        <v>0.23190024518956243</v>
      </c>
      <c r="Q105" s="327">
        <f t="shared" si="67"/>
        <v>0.23190024518956243</v>
      </c>
      <c r="R105" s="327">
        <f t="shared" si="67"/>
        <v>0.23190024518956243</v>
      </c>
      <c r="S105" s="327">
        <f t="shared" si="67"/>
        <v>0.23190024518956243</v>
      </c>
      <c r="T105" s="327">
        <f t="shared" si="67"/>
        <v>0.23190024518956243</v>
      </c>
      <c r="U105" s="327">
        <f t="shared" si="67"/>
        <v>0.23190024518956243</v>
      </c>
      <c r="V105" s="327">
        <f t="shared" si="67"/>
        <v>0.23190024518956243</v>
      </c>
      <c r="W105" s="327">
        <f t="shared" si="67"/>
        <v>0.23190024518956243</v>
      </c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  <c r="CG105" s="133"/>
      <c r="CH105" s="133"/>
      <c r="CI105" s="133"/>
      <c r="CJ105" s="133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133"/>
      <c r="DF105" s="133"/>
      <c r="DG105" s="133"/>
      <c r="DH105" s="133"/>
      <c r="DI105" s="133"/>
      <c r="DJ105" s="133"/>
      <c r="DK105" s="133"/>
      <c r="DL105" s="133"/>
      <c r="DM105" s="133"/>
      <c r="DN105" s="133"/>
      <c r="DO105" s="133"/>
      <c r="DP105" s="133"/>
      <c r="DQ105" s="133"/>
      <c r="DR105" s="133"/>
      <c r="DS105" s="133"/>
      <c r="DT105" s="133"/>
      <c r="DU105" s="133"/>
      <c r="DV105" s="133"/>
      <c r="DW105" s="133"/>
      <c r="DX105" s="133"/>
      <c r="DY105" s="133"/>
      <c r="DZ105" s="133"/>
      <c r="EA105" s="133"/>
      <c r="EB105" s="133"/>
      <c r="EC105" s="133"/>
      <c r="ED105" s="133"/>
      <c r="EE105" s="133"/>
      <c r="EF105" s="133"/>
      <c r="EG105" s="133"/>
      <c r="EH105" s="133"/>
      <c r="EI105" s="133"/>
      <c r="EJ105" s="133"/>
      <c r="EK105" s="133"/>
      <c r="EL105" s="133"/>
      <c r="EM105" s="133"/>
      <c r="EN105" s="133"/>
      <c r="EO105" s="133"/>
    </row>
    <row r="106" spans="1:145" s="132" customFormat="1" x14ac:dyDescent="0.45">
      <c r="A106" s="133"/>
      <c r="B106" s="133"/>
      <c r="C106" s="141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  <c r="CG106" s="133"/>
      <c r="CH106" s="133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133"/>
      <c r="DN106" s="133"/>
      <c r="DO106" s="133"/>
      <c r="DP106" s="133"/>
      <c r="DQ106" s="133"/>
      <c r="DR106" s="133"/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3"/>
      <c r="EI106" s="133"/>
      <c r="EJ106" s="133"/>
      <c r="EK106" s="133"/>
      <c r="EL106" s="133"/>
      <c r="EM106" s="133"/>
      <c r="EN106" s="133"/>
      <c r="EO106" s="133"/>
    </row>
    <row r="107" spans="1:145" s="132" customFormat="1" x14ac:dyDescent="0.45">
      <c r="A107" s="133"/>
      <c r="B107" s="133"/>
      <c r="C107" s="321" t="str">
        <f>'Сравнение налоговой нагрузки'!B146</f>
        <v>Малый город+
инвестиционный договор</v>
      </c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133"/>
      <c r="DN107" s="133"/>
      <c r="DO107" s="133"/>
      <c r="DP107" s="133"/>
      <c r="DQ107" s="133"/>
      <c r="DR107" s="133"/>
      <c r="DS107" s="133"/>
      <c r="DT107" s="133"/>
      <c r="DU107" s="133"/>
      <c r="DV107" s="133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3"/>
      <c r="EI107" s="133"/>
      <c r="EJ107" s="133"/>
      <c r="EK107" s="133"/>
      <c r="EL107" s="133"/>
      <c r="EM107" s="133"/>
      <c r="EN107" s="133"/>
      <c r="EO107" s="133"/>
    </row>
    <row r="108" spans="1:145" s="132" customFormat="1" x14ac:dyDescent="0.45">
      <c r="A108" s="133"/>
      <c r="B108" s="133"/>
      <c r="C108" s="141" t="s">
        <v>152</v>
      </c>
      <c r="D108" s="166"/>
      <c r="E108" s="166"/>
      <c r="F108" s="166">
        <f>F98</f>
        <v>5000</v>
      </c>
      <c r="G108" s="166">
        <f t="shared" ref="G108:W108" si="68">G98</f>
        <v>5000</v>
      </c>
      <c r="H108" s="166">
        <f t="shared" si="68"/>
        <v>5000</v>
      </c>
      <c r="I108" s="166">
        <f t="shared" si="68"/>
        <v>5000</v>
      </c>
      <c r="J108" s="166">
        <f t="shared" si="68"/>
        <v>5000</v>
      </c>
      <c r="K108" s="166">
        <f t="shared" si="68"/>
        <v>5000</v>
      </c>
      <c r="L108" s="166">
        <f t="shared" si="68"/>
        <v>5000</v>
      </c>
      <c r="M108" s="166">
        <f t="shared" si="68"/>
        <v>5000</v>
      </c>
      <c r="N108" s="166">
        <f t="shared" si="68"/>
        <v>5000</v>
      </c>
      <c r="O108" s="166">
        <f t="shared" si="68"/>
        <v>5000</v>
      </c>
      <c r="P108" s="166">
        <f t="shared" si="68"/>
        <v>5000</v>
      </c>
      <c r="Q108" s="166">
        <f t="shared" si="68"/>
        <v>5000</v>
      </c>
      <c r="R108" s="166">
        <f t="shared" si="68"/>
        <v>5000</v>
      </c>
      <c r="S108" s="166">
        <f t="shared" si="68"/>
        <v>5000</v>
      </c>
      <c r="T108" s="166">
        <f t="shared" si="68"/>
        <v>5000</v>
      </c>
      <c r="U108" s="166">
        <f t="shared" si="68"/>
        <v>5000</v>
      </c>
      <c r="V108" s="166">
        <f t="shared" si="68"/>
        <v>5000</v>
      </c>
      <c r="W108" s="166">
        <f t="shared" si="68"/>
        <v>5000</v>
      </c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3"/>
      <c r="EI108" s="133"/>
      <c r="EJ108" s="133"/>
      <c r="EK108" s="133"/>
      <c r="EL108" s="133"/>
      <c r="EM108" s="133"/>
      <c r="EN108" s="133"/>
      <c r="EO108" s="133"/>
    </row>
    <row r="109" spans="1:145" s="132" customFormat="1" x14ac:dyDescent="0.45">
      <c r="A109" s="133"/>
      <c r="B109" s="133"/>
      <c r="C109" s="167" t="s">
        <v>153</v>
      </c>
      <c r="D109" s="163"/>
      <c r="E109" s="163"/>
      <c r="F109" s="163">
        <f>F59</f>
        <v>3532.5153243476529</v>
      </c>
      <c r="G109" s="163">
        <f t="shared" ref="G109:W109" si="69">G59</f>
        <v>3532.5153243476529</v>
      </c>
      <c r="H109" s="163">
        <f t="shared" si="69"/>
        <v>3532.5153243476529</v>
      </c>
      <c r="I109" s="163">
        <f t="shared" si="69"/>
        <v>3532.5153243476529</v>
      </c>
      <c r="J109" s="163">
        <f t="shared" si="69"/>
        <v>3532.5153243476529</v>
      </c>
      <c r="K109" s="163">
        <f t="shared" si="69"/>
        <v>3565.0153243476529</v>
      </c>
      <c r="L109" s="163">
        <f t="shared" si="69"/>
        <v>3565.0153243476529</v>
      </c>
      <c r="M109" s="163">
        <f t="shared" si="69"/>
        <v>3565.0153243476529</v>
      </c>
      <c r="N109" s="163">
        <f t="shared" si="69"/>
        <v>3565.0153243476529</v>
      </c>
      <c r="O109" s="163">
        <f t="shared" si="69"/>
        <v>3565.0153243476529</v>
      </c>
      <c r="P109" s="163">
        <f t="shared" si="69"/>
        <v>3565.0153243476529</v>
      </c>
      <c r="Q109" s="163">
        <f t="shared" si="69"/>
        <v>3565.0153243476529</v>
      </c>
      <c r="R109" s="163">
        <f t="shared" si="69"/>
        <v>3565.0153243476529</v>
      </c>
      <c r="S109" s="163">
        <f t="shared" si="69"/>
        <v>3565.0153243476529</v>
      </c>
      <c r="T109" s="163">
        <f t="shared" si="69"/>
        <v>3565.0153243476529</v>
      </c>
      <c r="U109" s="163">
        <f t="shared" si="69"/>
        <v>3565.0153243476529</v>
      </c>
      <c r="V109" s="163">
        <f t="shared" si="69"/>
        <v>3565.0153243476529</v>
      </c>
      <c r="W109" s="163">
        <f t="shared" si="69"/>
        <v>3565.0153243476529</v>
      </c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3"/>
      <c r="EI109" s="133"/>
      <c r="EJ109" s="133"/>
      <c r="EK109" s="133"/>
      <c r="EL109" s="133"/>
      <c r="EM109" s="133"/>
      <c r="EN109" s="133"/>
      <c r="EO109" s="133"/>
    </row>
    <row r="110" spans="1:145" s="132" customFormat="1" x14ac:dyDescent="0.45">
      <c r="A110" s="133"/>
      <c r="B110" s="133"/>
      <c r="C110" s="141" t="s">
        <v>154</v>
      </c>
      <c r="D110" s="163"/>
      <c r="E110" s="163"/>
      <c r="F110" s="165">
        <f>F108-F109</f>
        <v>1467.4846756523471</v>
      </c>
      <c r="G110" s="165">
        <f t="shared" ref="G110:W110" si="70">G108-G109</f>
        <v>1467.4846756523471</v>
      </c>
      <c r="H110" s="165">
        <f t="shared" si="70"/>
        <v>1467.4846756523471</v>
      </c>
      <c r="I110" s="165">
        <f t="shared" si="70"/>
        <v>1467.4846756523471</v>
      </c>
      <c r="J110" s="165">
        <f t="shared" si="70"/>
        <v>1467.4846756523471</v>
      </c>
      <c r="K110" s="165">
        <f t="shared" si="70"/>
        <v>1434.9846756523471</v>
      </c>
      <c r="L110" s="165">
        <f t="shared" si="70"/>
        <v>1434.9846756523471</v>
      </c>
      <c r="M110" s="165">
        <f t="shared" si="70"/>
        <v>1434.9846756523471</v>
      </c>
      <c r="N110" s="165">
        <f t="shared" si="70"/>
        <v>1434.9846756523471</v>
      </c>
      <c r="O110" s="165">
        <f t="shared" si="70"/>
        <v>1434.9846756523471</v>
      </c>
      <c r="P110" s="165">
        <f t="shared" si="70"/>
        <v>1434.9846756523471</v>
      </c>
      <c r="Q110" s="165">
        <f t="shared" si="70"/>
        <v>1434.9846756523471</v>
      </c>
      <c r="R110" s="165">
        <f t="shared" si="70"/>
        <v>1434.9846756523471</v>
      </c>
      <c r="S110" s="165">
        <f t="shared" si="70"/>
        <v>1434.9846756523471</v>
      </c>
      <c r="T110" s="165">
        <f t="shared" si="70"/>
        <v>1434.9846756523471</v>
      </c>
      <c r="U110" s="165">
        <f t="shared" si="70"/>
        <v>1434.9846756523471</v>
      </c>
      <c r="V110" s="165">
        <f t="shared" si="70"/>
        <v>1434.9846756523471</v>
      </c>
      <c r="W110" s="165">
        <f t="shared" si="70"/>
        <v>1434.9846756523471</v>
      </c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3"/>
      <c r="EL110" s="133"/>
      <c r="EM110" s="133"/>
      <c r="EN110" s="133"/>
      <c r="EO110" s="133"/>
    </row>
    <row r="111" spans="1:145" s="132" customFormat="1" x14ac:dyDescent="0.45">
      <c r="A111" s="133"/>
      <c r="B111" s="133"/>
      <c r="C111" s="167" t="s">
        <v>155</v>
      </c>
      <c r="D111" s="165"/>
      <c r="E111" s="165"/>
      <c r="F111" s="163">
        <f>F101</f>
        <v>245.00000000000003</v>
      </c>
      <c r="G111" s="163">
        <f t="shared" ref="G111:W111" si="71">G101</f>
        <v>245.00000000000003</v>
      </c>
      <c r="H111" s="163">
        <f t="shared" si="71"/>
        <v>245.00000000000003</v>
      </c>
      <c r="I111" s="163">
        <f t="shared" si="71"/>
        <v>245.00000000000003</v>
      </c>
      <c r="J111" s="163">
        <f t="shared" si="71"/>
        <v>245.00000000000003</v>
      </c>
      <c r="K111" s="163">
        <f t="shared" si="71"/>
        <v>245.00000000000003</v>
      </c>
      <c r="L111" s="163">
        <f t="shared" si="71"/>
        <v>245.00000000000003</v>
      </c>
      <c r="M111" s="163">
        <f t="shared" si="71"/>
        <v>245.00000000000003</v>
      </c>
      <c r="N111" s="163">
        <f t="shared" si="71"/>
        <v>245.00000000000003</v>
      </c>
      <c r="O111" s="163">
        <f t="shared" si="71"/>
        <v>245.00000000000003</v>
      </c>
      <c r="P111" s="163">
        <f t="shared" si="71"/>
        <v>245.00000000000003</v>
      </c>
      <c r="Q111" s="163">
        <f t="shared" si="71"/>
        <v>245.00000000000003</v>
      </c>
      <c r="R111" s="163">
        <f t="shared" si="71"/>
        <v>245.00000000000003</v>
      </c>
      <c r="S111" s="163">
        <f t="shared" si="71"/>
        <v>245.00000000000003</v>
      </c>
      <c r="T111" s="163">
        <f t="shared" si="71"/>
        <v>245.00000000000003</v>
      </c>
      <c r="U111" s="163">
        <f t="shared" si="71"/>
        <v>245.00000000000003</v>
      </c>
      <c r="V111" s="163">
        <f t="shared" si="71"/>
        <v>245.00000000000003</v>
      </c>
      <c r="W111" s="163">
        <f t="shared" si="71"/>
        <v>245.00000000000003</v>
      </c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133"/>
      <c r="DN111" s="133"/>
      <c r="DO111" s="133"/>
      <c r="DP111" s="133"/>
      <c r="DQ111" s="133"/>
      <c r="DR111" s="133"/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3"/>
      <c r="EI111" s="133"/>
      <c r="EJ111" s="133"/>
      <c r="EK111" s="133"/>
      <c r="EL111" s="133"/>
      <c r="EM111" s="133"/>
      <c r="EN111" s="133"/>
      <c r="EO111" s="133"/>
    </row>
    <row r="112" spans="1:145" s="132" customFormat="1" x14ac:dyDescent="0.45">
      <c r="A112" s="133"/>
      <c r="B112" s="133"/>
      <c r="C112" s="141" t="s">
        <v>156</v>
      </c>
      <c r="D112" s="165"/>
      <c r="E112" s="165"/>
      <c r="F112" s="165">
        <f>F110-F111</f>
        <v>1222.4846756523471</v>
      </c>
      <c r="G112" s="165">
        <f t="shared" ref="G112:W112" si="72">G110-G111</f>
        <v>1222.4846756523471</v>
      </c>
      <c r="H112" s="165">
        <f t="shared" si="72"/>
        <v>1222.4846756523471</v>
      </c>
      <c r="I112" s="165">
        <f t="shared" si="72"/>
        <v>1222.4846756523471</v>
      </c>
      <c r="J112" s="165">
        <f t="shared" si="72"/>
        <v>1222.4846756523471</v>
      </c>
      <c r="K112" s="165">
        <f t="shared" si="72"/>
        <v>1189.9846756523471</v>
      </c>
      <c r="L112" s="165">
        <f t="shared" si="72"/>
        <v>1189.9846756523471</v>
      </c>
      <c r="M112" s="165">
        <f t="shared" si="72"/>
        <v>1189.9846756523471</v>
      </c>
      <c r="N112" s="165">
        <f t="shared" si="72"/>
        <v>1189.9846756523471</v>
      </c>
      <c r="O112" s="165">
        <f t="shared" si="72"/>
        <v>1189.9846756523471</v>
      </c>
      <c r="P112" s="165">
        <f t="shared" si="72"/>
        <v>1189.9846756523471</v>
      </c>
      <c r="Q112" s="165">
        <f t="shared" si="72"/>
        <v>1189.9846756523471</v>
      </c>
      <c r="R112" s="165">
        <f t="shared" si="72"/>
        <v>1189.9846756523471</v>
      </c>
      <c r="S112" s="165">
        <f t="shared" si="72"/>
        <v>1189.9846756523471</v>
      </c>
      <c r="T112" s="165">
        <f t="shared" si="72"/>
        <v>1189.9846756523471</v>
      </c>
      <c r="U112" s="165">
        <f t="shared" si="72"/>
        <v>1189.9846756523471</v>
      </c>
      <c r="V112" s="165">
        <f t="shared" si="72"/>
        <v>1189.9846756523471</v>
      </c>
      <c r="W112" s="165">
        <f t="shared" si="72"/>
        <v>1189.9846756523471</v>
      </c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133"/>
      <c r="DN112" s="133"/>
      <c r="DO112" s="133"/>
      <c r="DP112" s="133"/>
      <c r="DQ112" s="133"/>
      <c r="DR112" s="133"/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3"/>
      <c r="EI112" s="133"/>
      <c r="EJ112" s="133"/>
      <c r="EK112" s="133"/>
      <c r="EL112" s="133"/>
      <c r="EM112" s="133"/>
      <c r="EN112" s="133"/>
      <c r="EO112" s="133"/>
    </row>
    <row r="113" spans="1:145" s="132" customFormat="1" x14ac:dyDescent="0.45">
      <c r="A113" s="133"/>
      <c r="B113" s="133"/>
      <c r="C113" s="167" t="s">
        <v>157</v>
      </c>
      <c r="D113" s="165"/>
      <c r="E113" s="163"/>
      <c r="F113" s="163">
        <f>'Сравнение налоговой нагрузки'!F150</f>
        <v>0</v>
      </c>
      <c r="G113" s="163">
        <f>'Сравнение налоговой нагрузки'!G150</f>
        <v>0</v>
      </c>
      <c r="H113" s="163">
        <f>'Сравнение налоговой нагрузки'!H150</f>
        <v>0</v>
      </c>
      <c r="I113" s="163">
        <f>'Сравнение налоговой нагрузки'!I150</f>
        <v>0</v>
      </c>
      <c r="J113" s="163">
        <f>'Сравнение налоговой нагрузки'!J150</f>
        <v>0</v>
      </c>
      <c r="K113" s="163">
        <f>'Сравнение налоговой нагрузки'!K150</f>
        <v>237.99693513046941</v>
      </c>
      <c r="L113" s="163">
        <f>'Сравнение налоговой нагрузки'!L150</f>
        <v>237.99693513046941</v>
      </c>
      <c r="M113" s="163">
        <f>'Сравнение налоговой нагрузки'!M150</f>
        <v>237.99693513046941</v>
      </c>
      <c r="N113" s="163">
        <f>'Сравнение налоговой нагрузки'!N150</f>
        <v>237.99693513046941</v>
      </c>
      <c r="O113" s="163">
        <f>'Сравнение налоговой нагрузки'!O150</f>
        <v>237.99693513046941</v>
      </c>
      <c r="P113" s="163">
        <f>'Сравнение налоговой нагрузки'!P150</f>
        <v>237.99693513046941</v>
      </c>
      <c r="Q113" s="163">
        <f>'Сравнение налоговой нагрузки'!Q150</f>
        <v>237.99693513046941</v>
      </c>
      <c r="R113" s="163">
        <f>'Сравнение налоговой нагрузки'!R150</f>
        <v>237.99693513046941</v>
      </c>
      <c r="S113" s="163">
        <f>'Сравнение налоговой нагрузки'!S150</f>
        <v>237.99693513046941</v>
      </c>
      <c r="T113" s="163">
        <f>'Сравнение налоговой нагрузки'!T150</f>
        <v>237.99693513046941</v>
      </c>
      <c r="U113" s="163">
        <f>'Сравнение налоговой нагрузки'!U150</f>
        <v>237.99693513046941</v>
      </c>
      <c r="V113" s="163">
        <f>'Сравнение налоговой нагрузки'!V150</f>
        <v>237.99693513046941</v>
      </c>
      <c r="W113" s="163">
        <f>'Сравнение налоговой нагрузки'!W150</f>
        <v>237.99693513046941</v>
      </c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</row>
    <row r="114" spans="1:145" s="132" customFormat="1" x14ac:dyDescent="0.45">
      <c r="A114" s="133"/>
      <c r="B114" s="133"/>
      <c r="C114" s="141" t="s">
        <v>158</v>
      </c>
      <c r="D114" s="165"/>
      <c r="E114" s="165"/>
      <c r="F114" s="165">
        <f>F112-F113</f>
        <v>1222.4846756523471</v>
      </c>
      <c r="G114" s="165">
        <f t="shared" ref="G114:W114" si="73">G112-G113</f>
        <v>1222.4846756523471</v>
      </c>
      <c r="H114" s="165">
        <f t="shared" si="73"/>
        <v>1222.4846756523471</v>
      </c>
      <c r="I114" s="165">
        <f t="shared" si="73"/>
        <v>1222.4846756523471</v>
      </c>
      <c r="J114" s="165">
        <f t="shared" si="73"/>
        <v>1222.4846756523471</v>
      </c>
      <c r="K114" s="165">
        <f t="shared" si="73"/>
        <v>951.98774052187764</v>
      </c>
      <c r="L114" s="165">
        <f t="shared" si="73"/>
        <v>951.98774052187764</v>
      </c>
      <c r="M114" s="165">
        <f t="shared" si="73"/>
        <v>951.98774052187764</v>
      </c>
      <c r="N114" s="165">
        <f t="shared" si="73"/>
        <v>951.98774052187764</v>
      </c>
      <c r="O114" s="165">
        <f t="shared" si="73"/>
        <v>951.98774052187764</v>
      </c>
      <c r="P114" s="165">
        <f t="shared" si="73"/>
        <v>951.98774052187764</v>
      </c>
      <c r="Q114" s="165">
        <f t="shared" si="73"/>
        <v>951.98774052187764</v>
      </c>
      <c r="R114" s="165">
        <f t="shared" si="73"/>
        <v>951.98774052187764</v>
      </c>
      <c r="S114" s="165">
        <f t="shared" si="73"/>
        <v>951.98774052187764</v>
      </c>
      <c r="T114" s="165">
        <f t="shared" si="73"/>
        <v>951.98774052187764</v>
      </c>
      <c r="U114" s="165">
        <f t="shared" si="73"/>
        <v>951.98774052187764</v>
      </c>
      <c r="V114" s="165">
        <f t="shared" si="73"/>
        <v>951.98774052187764</v>
      </c>
      <c r="W114" s="165">
        <f t="shared" si="73"/>
        <v>951.98774052187764</v>
      </c>
      <c r="X114" s="165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</row>
    <row r="115" spans="1:145" s="132" customFormat="1" x14ac:dyDescent="0.45">
      <c r="A115" s="133"/>
      <c r="B115" s="133"/>
      <c r="C115" s="325" t="s">
        <v>159</v>
      </c>
      <c r="D115" s="328"/>
      <c r="E115" s="328"/>
      <c r="F115" s="327">
        <f>F114/F108</f>
        <v>0.24449693513046941</v>
      </c>
      <c r="G115" s="327">
        <f t="shared" ref="G115:W115" si="74">G114/G108</f>
        <v>0.24449693513046941</v>
      </c>
      <c r="H115" s="327">
        <f t="shared" si="74"/>
        <v>0.24449693513046941</v>
      </c>
      <c r="I115" s="327">
        <f t="shared" si="74"/>
        <v>0.24449693513046941</v>
      </c>
      <c r="J115" s="327">
        <f t="shared" si="74"/>
        <v>0.24449693513046941</v>
      </c>
      <c r="K115" s="327">
        <f t="shared" si="74"/>
        <v>0.19039754810437554</v>
      </c>
      <c r="L115" s="327">
        <f t="shared" si="74"/>
        <v>0.19039754810437554</v>
      </c>
      <c r="M115" s="327">
        <f t="shared" si="74"/>
        <v>0.19039754810437554</v>
      </c>
      <c r="N115" s="327">
        <f t="shared" si="74"/>
        <v>0.19039754810437554</v>
      </c>
      <c r="O115" s="327">
        <f t="shared" si="74"/>
        <v>0.19039754810437554</v>
      </c>
      <c r="P115" s="327">
        <f t="shared" si="74"/>
        <v>0.19039754810437554</v>
      </c>
      <c r="Q115" s="327">
        <f t="shared" si="74"/>
        <v>0.19039754810437554</v>
      </c>
      <c r="R115" s="327">
        <f t="shared" si="74"/>
        <v>0.19039754810437554</v>
      </c>
      <c r="S115" s="327">
        <f t="shared" si="74"/>
        <v>0.19039754810437554</v>
      </c>
      <c r="T115" s="327">
        <f t="shared" si="74"/>
        <v>0.19039754810437554</v>
      </c>
      <c r="U115" s="327">
        <f t="shared" si="74"/>
        <v>0.19039754810437554</v>
      </c>
      <c r="V115" s="327">
        <f t="shared" si="74"/>
        <v>0.19039754810437554</v>
      </c>
      <c r="W115" s="327">
        <f t="shared" si="74"/>
        <v>0.19039754810437554</v>
      </c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</row>
    <row r="116" spans="1:145" s="132" customFormat="1" x14ac:dyDescent="0.45">
      <c r="A116" s="133"/>
      <c r="B116" s="133"/>
      <c r="C116" s="141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133"/>
      <c r="CU116" s="133"/>
      <c r="CV116" s="133"/>
      <c r="CW116" s="133"/>
      <c r="CX116" s="133"/>
      <c r="CY116" s="13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133"/>
      <c r="DJ116" s="133"/>
      <c r="DK116" s="133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133"/>
      <c r="EN116" s="133"/>
      <c r="EO116" s="133"/>
    </row>
    <row r="117" spans="1:145" s="132" customFormat="1" x14ac:dyDescent="0.45">
      <c r="A117" s="133"/>
      <c r="B117" s="133"/>
      <c r="C117" s="321" t="str">
        <f>'Сравнение налоговой нагрузки'!B159</f>
        <v>Научно-технологические парки+
инвестиционный договор</v>
      </c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133"/>
      <c r="DJ117" s="133"/>
      <c r="DK117" s="133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133"/>
      <c r="EN117" s="133"/>
      <c r="EO117" s="133"/>
    </row>
    <row r="118" spans="1:145" s="132" customFormat="1" x14ac:dyDescent="0.45">
      <c r="A118" s="133"/>
      <c r="B118" s="133"/>
      <c r="C118" s="141" t="s">
        <v>152</v>
      </c>
      <c r="D118" s="166"/>
      <c r="E118" s="166"/>
      <c r="F118" s="166">
        <f>F108</f>
        <v>5000</v>
      </c>
      <c r="G118" s="166">
        <f t="shared" ref="G118:W118" si="75">G108</f>
        <v>5000</v>
      </c>
      <c r="H118" s="166">
        <f t="shared" si="75"/>
        <v>5000</v>
      </c>
      <c r="I118" s="166">
        <f t="shared" si="75"/>
        <v>5000</v>
      </c>
      <c r="J118" s="166">
        <f t="shared" si="75"/>
        <v>5000</v>
      </c>
      <c r="K118" s="166">
        <f t="shared" si="75"/>
        <v>5000</v>
      </c>
      <c r="L118" s="166">
        <f t="shared" si="75"/>
        <v>5000</v>
      </c>
      <c r="M118" s="166">
        <f t="shared" si="75"/>
        <v>5000</v>
      </c>
      <c r="N118" s="166">
        <f t="shared" si="75"/>
        <v>5000</v>
      </c>
      <c r="O118" s="166">
        <f t="shared" si="75"/>
        <v>5000</v>
      </c>
      <c r="P118" s="166">
        <f t="shared" si="75"/>
        <v>5000</v>
      </c>
      <c r="Q118" s="166">
        <f t="shared" si="75"/>
        <v>5000</v>
      </c>
      <c r="R118" s="166">
        <f t="shared" si="75"/>
        <v>5000</v>
      </c>
      <c r="S118" s="166">
        <f t="shared" si="75"/>
        <v>5000</v>
      </c>
      <c r="T118" s="166">
        <f t="shared" si="75"/>
        <v>5000</v>
      </c>
      <c r="U118" s="166">
        <f t="shared" si="75"/>
        <v>5000</v>
      </c>
      <c r="V118" s="166">
        <f t="shared" si="75"/>
        <v>5000</v>
      </c>
      <c r="W118" s="166">
        <f t="shared" si="75"/>
        <v>5000</v>
      </c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  <c r="CG118" s="133"/>
      <c r="CH118" s="133"/>
      <c r="CI118" s="133"/>
      <c r="CJ118" s="13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133"/>
      <c r="CU118" s="133"/>
      <c r="CV118" s="133"/>
      <c r="CW118" s="133"/>
      <c r="CX118" s="133"/>
      <c r="CY118" s="13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133"/>
      <c r="DJ118" s="133"/>
      <c r="DK118" s="133"/>
      <c r="DL118" s="133"/>
      <c r="DM118" s="133"/>
      <c r="DN118" s="13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3"/>
      <c r="EC118" s="13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133"/>
      <c r="EN118" s="133"/>
      <c r="EO118" s="133"/>
    </row>
    <row r="119" spans="1:145" s="132" customFormat="1" x14ac:dyDescent="0.45">
      <c r="A119" s="133"/>
      <c r="B119" s="133"/>
      <c r="C119" s="167" t="s">
        <v>153</v>
      </c>
      <c r="D119" s="163"/>
      <c r="E119" s="163"/>
      <c r="F119" s="163">
        <f>F69</f>
        <v>3520.3</v>
      </c>
      <c r="G119" s="163">
        <f t="shared" ref="G119:W119" si="76">G69</f>
        <v>3520.3</v>
      </c>
      <c r="H119" s="163">
        <f t="shared" si="76"/>
        <v>3520.3</v>
      </c>
      <c r="I119" s="163">
        <f t="shared" si="76"/>
        <v>3520.3</v>
      </c>
      <c r="J119" s="163">
        <f t="shared" si="76"/>
        <v>3520.3</v>
      </c>
      <c r="K119" s="163">
        <f t="shared" si="76"/>
        <v>3520.3</v>
      </c>
      <c r="L119" s="163">
        <f t="shared" si="76"/>
        <v>3520.3</v>
      </c>
      <c r="M119" s="163">
        <f t="shared" si="76"/>
        <v>3520.3</v>
      </c>
      <c r="N119" s="163">
        <f t="shared" si="76"/>
        <v>3520.3</v>
      </c>
      <c r="O119" s="163">
        <f t="shared" si="76"/>
        <v>3520.3</v>
      </c>
      <c r="P119" s="163">
        <f t="shared" si="76"/>
        <v>3520.3</v>
      </c>
      <c r="Q119" s="163">
        <f t="shared" si="76"/>
        <v>3520.3</v>
      </c>
      <c r="R119" s="163">
        <f t="shared" si="76"/>
        <v>3520.3</v>
      </c>
      <c r="S119" s="163">
        <f t="shared" si="76"/>
        <v>3520.3</v>
      </c>
      <c r="T119" s="163">
        <f t="shared" si="76"/>
        <v>3520.3</v>
      </c>
      <c r="U119" s="163">
        <f t="shared" si="76"/>
        <v>3520.3</v>
      </c>
      <c r="V119" s="163">
        <f t="shared" si="76"/>
        <v>3520.3</v>
      </c>
      <c r="W119" s="163">
        <f t="shared" si="76"/>
        <v>3520.3</v>
      </c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133"/>
      <c r="DJ119" s="133"/>
      <c r="DK119" s="133"/>
      <c r="DL119" s="133"/>
      <c r="DM119" s="133"/>
      <c r="DN119" s="13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133"/>
      <c r="DY119" s="133"/>
      <c r="DZ119" s="133"/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133"/>
      <c r="EN119" s="133"/>
      <c r="EO119" s="133"/>
    </row>
    <row r="120" spans="1:145" s="132" customFormat="1" x14ac:dyDescent="0.45">
      <c r="A120" s="133"/>
      <c r="B120" s="133"/>
      <c r="C120" s="141" t="s">
        <v>154</v>
      </c>
      <c r="D120" s="163"/>
      <c r="E120" s="163"/>
      <c r="F120" s="165">
        <f>F118-F119</f>
        <v>1479.6999999999998</v>
      </c>
      <c r="G120" s="165">
        <f t="shared" ref="G120:W120" si="77">G118-G119</f>
        <v>1479.6999999999998</v>
      </c>
      <c r="H120" s="165">
        <f t="shared" si="77"/>
        <v>1479.6999999999998</v>
      </c>
      <c r="I120" s="165">
        <f t="shared" si="77"/>
        <v>1479.6999999999998</v>
      </c>
      <c r="J120" s="165">
        <f t="shared" si="77"/>
        <v>1479.6999999999998</v>
      </c>
      <c r="K120" s="165">
        <f t="shared" si="77"/>
        <v>1479.6999999999998</v>
      </c>
      <c r="L120" s="165">
        <f t="shared" si="77"/>
        <v>1479.6999999999998</v>
      </c>
      <c r="M120" s="165">
        <f t="shared" si="77"/>
        <v>1479.6999999999998</v>
      </c>
      <c r="N120" s="165">
        <f t="shared" si="77"/>
        <v>1479.6999999999998</v>
      </c>
      <c r="O120" s="165">
        <f t="shared" si="77"/>
        <v>1479.6999999999998</v>
      </c>
      <c r="P120" s="165">
        <f t="shared" si="77"/>
        <v>1479.6999999999998</v>
      </c>
      <c r="Q120" s="165">
        <f t="shared" si="77"/>
        <v>1479.6999999999998</v>
      </c>
      <c r="R120" s="165">
        <f t="shared" si="77"/>
        <v>1479.6999999999998</v>
      </c>
      <c r="S120" s="165">
        <f t="shared" si="77"/>
        <v>1479.6999999999998</v>
      </c>
      <c r="T120" s="165">
        <f t="shared" si="77"/>
        <v>1479.6999999999998</v>
      </c>
      <c r="U120" s="165">
        <f t="shared" si="77"/>
        <v>1479.6999999999998</v>
      </c>
      <c r="V120" s="165">
        <f t="shared" si="77"/>
        <v>1479.6999999999998</v>
      </c>
      <c r="W120" s="165">
        <f t="shared" si="77"/>
        <v>1479.6999999999998</v>
      </c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133"/>
      <c r="CU120" s="133"/>
      <c r="CV120" s="133"/>
      <c r="CW120" s="133"/>
      <c r="CX120" s="133"/>
      <c r="CY120" s="13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3"/>
      <c r="DY120" s="133"/>
      <c r="DZ120" s="133"/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133"/>
      <c r="EN120" s="133"/>
      <c r="EO120" s="133"/>
    </row>
    <row r="121" spans="1:145" s="132" customFormat="1" x14ac:dyDescent="0.45">
      <c r="A121" s="133"/>
      <c r="B121" s="133"/>
      <c r="C121" s="167" t="s">
        <v>155</v>
      </c>
      <c r="D121" s="165"/>
      <c r="E121" s="165"/>
      <c r="F121" s="163">
        <f>F111</f>
        <v>245.00000000000003</v>
      </c>
      <c r="G121" s="163">
        <f t="shared" ref="G121:W121" si="78">G111</f>
        <v>245.00000000000003</v>
      </c>
      <c r="H121" s="163">
        <f t="shared" si="78"/>
        <v>245.00000000000003</v>
      </c>
      <c r="I121" s="163">
        <f t="shared" si="78"/>
        <v>245.00000000000003</v>
      </c>
      <c r="J121" s="163">
        <f t="shared" si="78"/>
        <v>245.00000000000003</v>
      </c>
      <c r="K121" s="163">
        <f t="shared" si="78"/>
        <v>245.00000000000003</v>
      </c>
      <c r="L121" s="163">
        <f t="shared" si="78"/>
        <v>245.00000000000003</v>
      </c>
      <c r="M121" s="163">
        <f t="shared" si="78"/>
        <v>245.00000000000003</v>
      </c>
      <c r="N121" s="163">
        <f t="shared" si="78"/>
        <v>245.00000000000003</v>
      </c>
      <c r="O121" s="163">
        <f t="shared" si="78"/>
        <v>245.00000000000003</v>
      </c>
      <c r="P121" s="163">
        <f t="shared" si="78"/>
        <v>245.00000000000003</v>
      </c>
      <c r="Q121" s="163">
        <f t="shared" si="78"/>
        <v>245.00000000000003</v>
      </c>
      <c r="R121" s="163">
        <f t="shared" si="78"/>
        <v>245.00000000000003</v>
      </c>
      <c r="S121" s="163">
        <f t="shared" si="78"/>
        <v>245.00000000000003</v>
      </c>
      <c r="T121" s="163">
        <f t="shared" si="78"/>
        <v>245.00000000000003</v>
      </c>
      <c r="U121" s="163">
        <f t="shared" si="78"/>
        <v>245.00000000000003</v>
      </c>
      <c r="V121" s="163">
        <f t="shared" si="78"/>
        <v>245.00000000000003</v>
      </c>
      <c r="W121" s="163">
        <f t="shared" si="78"/>
        <v>245.00000000000003</v>
      </c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133"/>
      <c r="EN121" s="133"/>
      <c r="EO121" s="133"/>
    </row>
    <row r="122" spans="1:145" s="132" customFormat="1" x14ac:dyDescent="0.45">
      <c r="A122" s="133"/>
      <c r="B122" s="133"/>
      <c r="C122" s="141" t="s">
        <v>156</v>
      </c>
      <c r="D122" s="165"/>
      <c r="E122" s="165"/>
      <c r="F122" s="165">
        <f>F120-F121</f>
        <v>1234.6999999999998</v>
      </c>
      <c r="G122" s="165">
        <f t="shared" ref="G122:W122" si="79">G120-G121</f>
        <v>1234.6999999999998</v>
      </c>
      <c r="H122" s="165">
        <f t="shared" si="79"/>
        <v>1234.6999999999998</v>
      </c>
      <c r="I122" s="165">
        <f t="shared" si="79"/>
        <v>1234.6999999999998</v>
      </c>
      <c r="J122" s="165">
        <f t="shared" si="79"/>
        <v>1234.6999999999998</v>
      </c>
      <c r="K122" s="165">
        <f t="shared" si="79"/>
        <v>1234.6999999999998</v>
      </c>
      <c r="L122" s="165">
        <f t="shared" si="79"/>
        <v>1234.6999999999998</v>
      </c>
      <c r="M122" s="165">
        <f t="shared" si="79"/>
        <v>1234.6999999999998</v>
      </c>
      <c r="N122" s="165">
        <f t="shared" si="79"/>
        <v>1234.6999999999998</v>
      </c>
      <c r="O122" s="165">
        <f t="shared" si="79"/>
        <v>1234.6999999999998</v>
      </c>
      <c r="P122" s="165">
        <f t="shared" si="79"/>
        <v>1234.6999999999998</v>
      </c>
      <c r="Q122" s="165">
        <f t="shared" si="79"/>
        <v>1234.6999999999998</v>
      </c>
      <c r="R122" s="165">
        <f t="shared" si="79"/>
        <v>1234.6999999999998</v>
      </c>
      <c r="S122" s="165">
        <f t="shared" si="79"/>
        <v>1234.6999999999998</v>
      </c>
      <c r="T122" s="165">
        <f t="shared" si="79"/>
        <v>1234.6999999999998</v>
      </c>
      <c r="U122" s="165">
        <f t="shared" si="79"/>
        <v>1234.6999999999998</v>
      </c>
      <c r="V122" s="165">
        <f t="shared" si="79"/>
        <v>1234.6999999999998</v>
      </c>
      <c r="W122" s="165">
        <f t="shared" si="79"/>
        <v>1234.6999999999998</v>
      </c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133"/>
      <c r="EN122" s="133"/>
      <c r="EO122" s="133"/>
    </row>
    <row r="123" spans="1:145" s="132" customFormat="1" x14ac:dyDescent="0.45">
      <c r="A123" s="133"/>
      <c r="B123" s="133"/>
      <c r="C123" s="167" t="s">
        <v>157</v>
      </c>
      <c r="D123" s="165"/>
      <c r="E123" s="163"/>
      <c r="F123" s="163">
        <f>'Сравнение налоговой нагрузки'!F163</f>
        <v>95.198774052187773</v>
      </c>
      <c r="G123" s="163">
        <f>'Сравнение налоговой нагрузки'!G163</f>
        <v>95.198774052187773</v>
      </c>
      <c r="H123" s="163">
        <f>'Сравнение налоговой нагрузки'!H163</f>
        <v>95.198774052187773</v>
      </c>
      <c r="I123" s="163">
        <f>'Сравнение налоговой нагрузки'!I163</f>
        <v>95.198774052187773</v>
      </c>
      <c r="J123" s="163">
        <f>'Сравнение налоговой нагрузки'!J163</f>
        <v>95.198774052187773</v>
      </c>
      <c r="K123" s="163">
        <f>'Сравнение налоговой нагрузки'!K163</f>
        <v>118.99846756523471</v>
      </c>
      <c r="L123" s="163">
        <f>'Сравнение налоговой нагрузки'!L163</f>
        <v>118.99846756523471</v>
      </c>
      <c r="M123" s="163">
        <f>'Сравнение налоговой нагрузки'!M163</f>
        <v>118.99846756523471</v>
      </c>
      <c r="N123" s="163">
        <f>'Сравнение налоговой нагрузки'!N163</f>
        <v>118.99846756523471</v>
      </c>
      <c r="O123" s="163">
        <f>'Сравнение налоговой нагрузки'!O163</f>
        <v>118.99846756523471</v>
      </c>
      <c r="P123" s="163">
        <f>'Сравнение налоговой нагрузки'!P163</f>
        <v>118.99846756523471</v>
      </c>
      <c r="Q123" s="163">
        <f>'Сравнение налоговой нагрузки'!Q163</f>
        <v>118.99846756523471</v>
      </c>
      <c r="R123" s="163">
        <f>'Сравнение налоговой нагрузки'!R163</f>
        <v>118.99846756523471</v>
      </c>
      <c r="S123" s="163">
        <f>'Сравнение налоговой нагрузки'!S163</f>
        <v>118.99846756523471</v>
      </c>
      <c r="T123" s="163">
        <f>'Сравнение налоговой нагрузки'!T163</f>
        <v>118.99846756523471</v>
      </c>
      <c r="U123" s="163">
        <f>'Сравнение налоговой нагрузки'!U163</f>
        <v>118.99846756523471</v>
      </c>
      <c r="V123" s="163">
        <f>'Сравнение налоговой нагрузки'!V163</f>
        <v>118.99846756523471</v>
      </c>
      <c r="W123" s="163">
        <f>'Сравнение налоговой нагрузки'!W163</f>
        <v>118.99846756523471</v>
      </c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133"/>
      <c r="EN123" s="133"/>
      <c r="EO123" s="133"/>
    </row>
    <row r="124" spans="1:145" s="132" customFormat="1" x14ac:dyDescent="0.45">
      <c r="A124" s="133"/>
      <c r="B124" s="133"/>
      <c r="C124" s="141" t="s">
        <v>158</v>
      </c>
      <c r="D124" s="165"/>
      <c r="E124" s="165"/>
      <c r="F124" s="165">
        <f>F122-F123</f>
        <v>1139.5012259478121</v>
      </c>
      <c r="G124" s="165">
        <f t="shared" ref="G124:W124" si="80">G122-G123</f>
        <v>1139.5012259478121</v>
      </c>
      <c r="H124" s="165">
        <f t="shared" si="80"/>
        <v>1139.5012259478121</v>
      </c>
      <c r="I124" s="165">
        <f t="shared" si="80"/>
        <v>1139.5012259478121</v>
      </c>
      <c r="J124" s="165">
        <f t="shared" si="80"/>
        <v>1139.5012259478121</v>
      </c>
      <c r="K124" s="165">
        <f t="shared" si="80"/>
        <v>1115.7015324347651</v>
      </c>
      <c r="L124" s="165">
        <f t="shared" si="80"/>
        <v>1115.7015324347651</v>
      </c>
      <c r="M124" s="165">
        <f t="shared" si="80"/>
        <v>1115.7015324347651</v>
      </c>
      <c r="N124" s="165">
        <f t="shared" si="80"/>
        <v>1115.7015324347651</v>
      </c>
      <c r="O124" s="165">
        <f t="shared" si="80"/>
        <v>1115.7015324347651</v>
      </c>
      <c r="P124" s="165">
        <f t="shared" si="80"/>
        <v>1115.7015324347651</v>
      </c>
      <c r="Q124" s="165">
        <f t="shared" si="80"/>
        <v>1115.7015324347651</v>
      </c>
      <c r="R124" s="165">
        <f t="shared" si="80"/>
        <v>1115.7015324347651</v>
      </c>
      <c r="S124" s="165">
        <f t="shared" si="80"/>
        <v>1115.7015324347651</v>
      </c>
      <c r="T124" s="165">
        <f t="shared" si="80"/>
        <v>1115.7015324347651</v>
      </c>
      <c r="U124" s="165">
        <f t="shared" si="80"/>
        <v>1115.7015324347651</v>
      </c>
      <c r="V124" s="165">
        <f t="shared" si="80"/>
        <v>1115.7015324347651</v>
      </c>
      <c r="W124" s="165">
        <f t="shared" si="80"/>
        <v>1115.7015324347651</v>
      </c>
      <c r="X124" s="165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33"/>
      <c r="BC124" s="133"/>
      <c r="BD124" s="133"/>
      <c r="BE124" s="133"/>
      <c r="BF124" s="133"/>
      <c r="BG124" s="133"/>
      <c r="BH124" s="133"/>
      <c r="BI124" s="133"/>
      <c r="BJ124" s="133"/>
      <c r="BK124" s="133"/>
      <c r="BL124" s="133"/>
      <c r="BM124" s="133"/>
      <c r="BN124" s="133"/>
      <c r="BO124" s="133"/>
      <c r="BP124" s="133"/>
      <c r="BQ124" s="133"/>
      <c r="BR124" s="133"/>
      <c r="BS124" s="133"/>
      <c r="BT124" s="133"/>
      <c r="BU124" s="133"/>
      <c r="BV124" s="133"/>
      <c r="BW124" s="133"/>
      <c r="BX124" s="133"/>
      <c r="BY124" s="133"/>
      <c r="BZ124" s="133"/>
      <c r="CA124" s="133"/>
      <c r="CB124" s="133"/>
      <c r="CC124" s="133"/>
      <c r="CD124" s="133"/>
      <c r="CE124" s="133"/>
      <c r="CF124" s="133"/>
      <c r="CG124" s="133"/>
      <c r="CH124" s="133"/>
      <c r="CI124" s="133"/>
      <c r="CJ124" s="133"/>
      <c r="CK124" s="133"/>
      <c r="CL124" s="133"/>
      <c r="CM124" s="133"/>
      <c r="CN124" s="133"/>
      <c r="CO124" s="133"/>
      <c r="CP124" s="133"/>
      <c r="CQ124" s="133"/>
      <c r="CR124" s="133"/>
      <c r="CS124" s="133"/>
      <c r="CT124" s="133"/>
      <c r="CU124" s="133"/>
      <c r="CV124" s="133"/>
      <c r="CW124" s="133"/>
      <c r="CX124" s="133"/>
      <c r="CY124" s="133"/>
      <c r="CZ124" s="133"/>
      <c r="DA124" s="133"/>
      <c r="DB124" s="133"/>
      <c r="DC124" s="133"/>
      <c r="DD124" s="133"/>
      <c r="DE124" s="133"/>
      <c r="DF124" s="133"/>
      <c r="DG124" s="133"/>
      <c r="DH124" s="133"/>
      <c r="DI124" s="133"/>
      <c r="DJ124" s="133"/>
      <c r="DK124" s="133"/>
      <c r="DL124" s="133"/>
      <c r="DM124" s="133"/>
      <c r="DN124" s="133"/>
      <c r="DO124" s="133"/>
      <c r="DP124" s="133"/>
      <c r="DQ124" s="133"/>
      <c r="DR124" s="133"/>
      <c r="DS124" s="133"/>
      <c r="DT124" s="133"/>
      <c r="DU124" s="133"/>
      <c r="DV124" s="133"/>
      <c r="DW124" s="133"/>
      <c r="DX124" s="133"/>
      <c r="DY124" s="133"/>
      <c r="DZ124" s="133"/>
      <c r="EA124" s="133"/>
      <c r="EB124" s="133"/>
      <c r="EC124" s="133"/>
      <c r="ED124" s="133"/>
      <c r="EE124" s="133"/>
      <c r="EF124" s="133"/>
      <c r="EG124" s="133"/>
      <c r="EH124" s="133"/>
      <c r="EI124" s="133"/>
      <c r="EJ124" s="133"/>
      <c r="EK124" s="133"/>
      <c r="EL124" s="133"/>
      <c r="EM124" s="133"/>
      <c r="EN124" s="133"/>
      <c r="EO124" s="133"/>
    </row>
    <row r="125" spans="1:145" s="132" customFormat="1" x14ac:dyDescent="0.45">
      <c r="A125" s="133"/>
      <c r="B125" s="133"/>
      <c r="C125" s="325" t="s">
        <v>159</v>
      </c>
      <c r="D125" s="328"/>
      <c r="E125" s="328"/>
      <c r="F125" s="327">
        <f>F124/F118</f>
        <v>0.22790024518956242</v>
      </c>
      <c r="G125" s="327">
        <f t="shared" ref="G125:W125" si="81">G124/G118</f>
        <v>0.22790024518956242</v>
      </c>
      <c r="H125" s="327">
        <f t="shared" si="81"/>
        <v>0.22790024518956242</v>
      </c>
      <c r="I125" s="327">
        <f t="shared" si="81"/>
        <v>0.22790024518956242</v>
      </c>
      <c r="J125" s="327">
        <f t="shared" si="81"/>
        <v>0.22790024518956242</v>
      </c>
      <c r="K125" s="327">
        <f t="shared" si="81"/>
        <v>0.22314030648695302</v>
      </c>
      <c r="L125" s="327">
        <f t="shared" si="81"/>
        <v>0.22314030648695302</v>
      </c>
      <c r="M125" s="327">
        <f t="shared" si="81"/>
        <v>0.22314030648695302</v>
      </c>
      <c r="N125" s="327">
        <f t="shared" si="81"/>
        <v>0.22314030648695302</v>
      </c>
      <c r="O125" s="327">
        <f t="shared" si="81"/>
        <v>0.22314030648695302</v>
      </c>
      <c r="P125" s="327">
        <f t="shared" si="81"/>
        <v>0.22314030648695302</v>
      </c>
      <c r="Q125" s="327">
        <f t="shared" si="81"/>
        <v>0.22314030648695302</v>
      </c>
      <c r="R125" s="327">
        <f t="shared" si="81"/>
        <v>0.22314030648695302</v>
      </c>
      <c r="S125" s="327">
        <f t="shared" si="81"/>
        <v>0.22314030648695302</v>
      </c>
      <c r="T125" s="327">
        <f t="shared" si="81"/>
        <v>0.22314030648695302</v>
      </c>
      <c r="U125" s="327">
        <f t="shared" si="81"/>
        <v>0.22314030648695302</v>
      </c>
      <c r="V125" s="327">
        <f t="shared" si="81"/>
        <v>0.22314030648695302</v>
      </c>
      <c r="W125" s="327">
        <f t="shared" si="81"/>
        <v>0.22314030648695302</v>
      </c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  <c r="CG125" s="133"/>
      <c r="CH125" s="133"/>
      <c r="CI125" s="133"/>
      <c r="CJ125" s="13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133"/>
      <c r="CU125" s="133"/>
      <c r="CV125" s="133"/>
      <c r="CW125" s="133"/>
      <c r="CX125" s="133"/>
      <c r="CY125" s="13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133"/>
      <c r="EN125" s="133"/>
      <c r="EO125" s="133"/>
    </row>
    <row r="126" spans="1:145" s="1" customFormat="1" x14ac:dyDescent="0.45"/>
    <row r="127" spans="1:145" s="1" customFormat="1" x14ac:dyDescent="0.45"/>
    <row r="128" spans="1:145" s="1" customFormat="1" x14ac:dyDescent="0.45"/>
    <row r="129" s="1" customFormat="1" x14ac:dyDescent="0.45"/>
    <row r="130" s="1" customFormat="1" x14ac:dyDescent="0.45"/>
    <row r="131" s="1" customFormat="1" x14ac:dyDescent="0.45"/>
    <row r="132" s="1" customFormat="1" x14ac:dyDescent="0.45"/>
    <row r="133" s="1" customFormat="1" x14ac:dyDescent="0.45"/>
    <row r="134" s="1" customFormat="1" x14ac:dyDescent="0.45"/>
    <row r="135" s="1" customFormat="1" x14ac:dyDescent="0.45"/>
    <row r="136" s="1" customFormat="1" x14ac:dyDescent="0.45"/>
    <row r="137" s="1" customFormat="1" x14ac:dyDescent="0.45"/>
    <row r="138" s="1" customFormat="1" x14ac:dyDescent="0.45"/>
    <row r="139" s="1" customFormat="1" x14ac:dyDescent="0.45"/>
    <row r="140" s="1" customFormat="1" x14ac:dyDescent="0.45"/>
    <row r="141" s="1" customFormat="1" x14ac:dyDescent="0.45"/>
    <row r="142" s="1" customFormat="1" x14ac:dyDescent="0.45"/>
    <row r="143" s="1" customFormat="1" x14ac:dyDescent="0.45"/>
    <row r="144" s="1" customFormat="1" x14ac:dyDescent="0.45"/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  <row r="368" s="1" customFormat="1" x14ac:dyDescent="0.45"/>
    <row r="369" s="1" customFormat="1" x14ac:dyDescent="0.45"/>
    <row r="370" s="1" customFormat="1" x14ac:dyDescent="0.45"/>
    <row r="371" s="1" customFormat="1" x14ac:dyDescent="0.45"/>
    <row r="372" s="1" customFormat="1" x14ac:dyDescent="0.45"/>
    <row r="373" s="1" customFormat="1" x14ac:dyDescent="0.45"/>
    <row r="374" s="1" customFormat="1" x14ac:dyDescent="0.45"/>
    <row r="375" s="1" customFormat="1" x14ac:dyDescent="0.45"/>
    <row r="376" s="1" customFormat="1" x14ac:dyDescent="0.45"/>
    <row r="377" s="1" customFormat="1" x14ac:dyDescent="0.45"/>
    <row r="378" s="1" customFormat="1" x14ac:dyDescent="0.45"/>
    <row r="379" s="1" customFormat="1" x14ac:dyDescent="0.45"/>
    <row r="380" s="1" customFormat="1" x14ac:dyDescent="0.45"/>
    <row r="381" s="1" customFormat="1" x14ac:dyDescent="0.45"/>
    <row r="382" s="1" customFormat="1" x14ac:dyDescent="0.45"/>
    <row r="383" s="1" customFormat="1" x14ac:dyDescent="0.45"/>
    <row r="384" s="1" customFormat="1" x14ac:dyDescent="0.45"/>
    <row r="385" s="1" customFormat="1" x14ac:dyDescent="0.45"/>
    <row r="386" s="1" customFormat="1" x14ac:dyDescent="0.45"/>
    <row r="387" s="1" customFormat="1" x14ac:dyDescent="0.45"/>
    <row r="388" s="1" customFormat="1" x14ac:dyDescent="0.45"/>
    <row r="389" s="1" customFormat="1" x14ac:dyDescent="0.45"/>
    <row r="390" s="1" customFormat="1" x14ac:dyDescent="0.45"/>
    <row r="391" s="1" customFormat="1" x14ac:dyDescent="0.45"/>
    <row r="392" s="1" customFormat="1" x14ac:dyDescent="0.45"/>
    <row r="393" s="1" customFormat="1" x14ac:dyDescent="0.45"/>
    <row r="394" s="1" customFormat="1" x14ac:dyDescent="0.45"/>
    <row r="395" s="1" customFormat="1" x14ac:dyDescent="0.45"/>
    <row r="396" s="1" customFormat="1" x14ac:dyDescent="0.45"/>
    <row r="397" s="1" customFormat="1" x14ac:dyDescent="0.45"/>
    <row r="398" s="1" customFormat="1" x14ac:dyDescent="0.45"/>
    <row r="399" s="1" customFormat="1" x14ac:dyDescent="0.45"/>
    <row r="400" s="1" customFormat="1" x14ac:dyDescent="0.45"/>
    <row r="401" s="1" customFormat="1" x14ac:dyDescent="0.45"/>
    <row r="402" s="1" customFormat="1" x14ac:dyDescent="0.45"/>
    <row r="403" s="1" customFormat="1" x14ac:dyDescent="0.45"/>
    <row r="404" s="1" customFormat="1" x14ac:dyDescent="0.45"/>
    <row r="405" s="1" customFormat="1" x14ac:dyDescent="0.45"/>
    <row r="406" s="1" customFormat="1" x14ac:dyDescent="0.45"/>
    <row r="407" s="1" customFormat="1" x14ac:dyDescent="0.45"/>
    <row r="408" s="1" customFormat="1" x14ac:dyDescent="0.45"/>
    <row r="409" s="1" customFormat="1" x14ac:dyDescent="0.45"/>
    <row r="410" s="1" customFormat="1" x14ac:dyDescent="0.45"/>
    <row r="411" s="1" customFormat="1" x14ac:dyDescent="0.45"/>
    <row r="412" s="1" customFormat="1" x14ac:dyDescent="0.45"/>
    <row r="413" s="1" customFormat="1" x14ac:dyDescent="0.45"/>
    <row r="414" s="1" customFormat="1" x14ac:dyDescent="0.45"/>
    <row r="415" s="1" customFormat="1" x14ac:dyDescent="0.45"/>
    <row r="416" s="1" customFormat="1" x14ac:dyDescent="0.45"/>
    <row r="417" s="1" customFormat="1" x14ac:dyDescent="0.45"/>
    <row r="418" s="1" customFormat="1" x14ac:dyDescent="0.45"/>
    <row r="419" s="1" customFormat="1" x14ac:dyDescent="0.45"/>
    <row r="420" s="1" customFormat="1" x14ac:dyDescent="0.45"/>
    <row r="421" s="1" customFormat="1" x14ac:dyDescent="0.45"/>
    <row r="422" s="1" customFormat="1" x14ac:dyDescent="0.45"/>
    <row r="423" s="1" customFormat="1" x14ac:dyDescent="0.45"/>
    <row r="424" s="1" customFormat="1" x14ac:dyDescent="0.45"/>
    <row r="425" s="1" customFormat="1" x14ac:dyDescent="0.45"/>
    <row r="426" s="1" customFormat="1" x14ac:dyDescent="0.45"/>
    <row r="427" s="1" customFormat="1" x14ac:dyDescent="0.45"/>
    <row r="428" s="1" customFormat="1" x14ac:dyDescent="0.45"/>
    <row r="429" s="1" customFormat="1" x14ac:dyDescent="0.45"/>
    <row r="430" s="1" customFormat="1" x14ac:dyDescent="0.45"/>
    <row r="431" s="1" customFormat="1" x14ac:dyDescent="0.45"/>
    <row r="432" s="1" customFormat="1" x14ac:dyDescent="0.45"/>
    <row r="433" s="1" customFormat="1" x14ac:dyDescent="0.45"/>
    <row r="434" s="1" customFormat="1" x14ac:dyDescent="0.45"/>
    <row r="435" s="1" customFormat="1" x14ac:dyDescent="0.45"/>
    <row r="436" s="1" customFormat="1" x14ac:dyDescent="0.45"/>
    <row r="437" s="1" customFormat="1" x14ac:dyDescent="0.45"/>
    <row r="438" s="1" customFormat="1" x14ac:dyDescent="0.45"/>
    <row r="439" s="1" customFormat="1" x14ac:dyDescent="0.45"/>
    <row r="440" s="1" customFormat="1" x14ac:dyDescent="0.45"/>
    <row r="441" s="1" customFormat="1" x14ac:dyDescent="0.45"/>
    <row r="442" s="1" customFormat="1" x14ac:dyDescent="0.45"/>
    <row r="443" s="1" customFormat="1" x14ac:dyDescent="0.45"/>
    <row r="444" s="1" customFormat="1" x14ac:dyDescent="0.45"/>
    <row r="445" s="1" customFormat="1" x14ac:dyDescent="0.45"/>
    <row r="446" s="1" customFormat="1" x14ac:dyDescent="0.45"/>
    <row r="447" s="1" customFormat="1" x14ac:dyDescent="0.45"/>
    <row r="448" s="1" customFormat="1" x14ac:dyDescent="0.45"/>
    <row r="449" s="1" customFormat="1" x14ac:dyDescent="0.45"/>
    <row r="450" s="1" customFormat="1" x14ac:dyDescent="0.45"/>
    <row r="451" s="1" customFormat="1" x14ac:dyDescent="0.45"/>
    <row r="452" s="1" customFormat="1" x14ac:dyDescent="0.45"/>
    <row r="453" s="1" customFormat="1" x14ac:dyDescent="0.45"/>
    <row r="454" s="1" customFormat="1" x14ac:dyDescent="0.45"/>
    <row r="455" s="1" customFormat="1" x14ac:dyDescent="0.45"/>
    <row r="456" s="1" customFormat="1" x14ac:dyDescent="0.45"/>
    <row r="457" s="1" customFormat="1" x14ac:dyDescent="0.45"/>
    <row r="458" s="1" customFormat="1" x14ac:dyDescent="0.45"/>
    <row r="459" s="1" customFormat="1" x14ac:dyDescent="0.45"/>
    <row r="460" s="1" customFormat="1" x14ac:dyDescent="0.45"/>
    <row r="461" s="1" customFormat="1" x14ac:dyDescent="0.45"/>
    <row r="462" s="1" customFormat="1" x14ac:dyDescent="0.45"/>
    <row r="463" s="1" customFormat="1" x14ac:dyDescent="0.45"/>
    <row r="464" s="1" customFormat="1" x14ac:dyDescent="0.45"/>
    <row r="465" s="1" customFormat="1" x14ac:dyDescent="0.45"/>
    <row r="466" s="1" customFormat="1" x14ac:dyDescent="0.45"/>
    <row r="467" s="1" customFormat="1" x14ac:dyDescent="0.45"/>
    <row r="468" s="1" customFormat="1" x14ac:dyDescent="0.45"/>
    <row r="469" s="1" customFormat="1" x14ac:dyDescent="0.45"/>
    <row r="470" s="1" customFormat="1" x14ac:dyDescent="0.45"/>
    <row r="471" s="1" customFormat="1" x14ac:dyDescent="0.45"/>
    <row r="472" s="1" customFormat="1" x14ac:dyDescent="0.45"/>
    <row r="473" s="1" customFormat="1" x14ac:dyDescent="0.45"/>
    <row r="474" s="1" customFormat="1" x14ac:dyDescent="0.45"/>
    <row r="475" s="1" customFormat="1" x14ac:dyDescent="0.45"/>
    <row r="476" s="1" customFormat="1" x14ac:dyDescent="0.45"/>
    <row r="477" s="1" customFormat="1" x14ac:dyDescent="0.45"/>
    <row r="478" s="1" customFormat="1" x14ac:dyDescent="0.45"/>
    <row r="479" s="1" customFormat="1" x14ac:dyDescent="0.45"/>
    <row r="480" s="1" customFormat="1" x14ac:dyDescent="0.45"/>
    <row r="481" s="1" customFormat="1" x14ac:dyDescent="0.45"/>
    <row r="482" s="1" customFormat="1" x14ac:dyDescent="0.45"/>
    <row r="483" s="1" customFormat="1" x14ac:dyDescent="0.45"/>
    <row r="484" s="1" customFormat="1" x14ac:dyDescent="0.45"/>
    <row r="485" s="1" customFormat="1" x14ac:dyDescent="0.45"/>
    <row r="486" s="1" customFormat="1" x14ac:dyDescent="0.45"/>
    <row r="487" s="1" customFormat="1" x14ac:dyDescent="0.45"/>
    <row r="488" s="1" customFormat="1" x14ac:dyDescent="0.45"/>
    <row r="489" s="1" customFormat="1" x14ac:dyDescent="0.45"/>
    <row r="490" s="1" customFormat="1" x14ac:dyDescent="0.45"/>
    <row r="491" s="1" customFormat="1" x14ac:dyDescent="0.45"/>
    <row r="492" s="1" customFormat="1" x14ac:dyDescent="0.45"/>
    <row r="493" s="1" customFormat="1" x14ac:dyDescent="0.45"/>
    <row r="494" s="1" customFormat="1" x14ac:dyDescent="0.45"/>
    <row r="495" s="1" customFormat="1" x14ac:dyDescent="0.45"/>
    <row r="496" s="1" customFormat="1" x14ac:dyDescent="0.45"/>
    <row r="497" s="1" customFormat="1" x14ac:dyDescent="0.45"/>
    <row r="498" s="1" customFormat="1" x14ac:dyDescent="0.45"/>
    <row r="499" s="1" customFormat="1" x14ac:dyDescent="0.45"/>
    <row r="500" s="1" customFormat="1" x14ac:dyDescent="0.45"/>
    <row r="501" s="1" customFormat="1" x14ac:dyDescent="0.45"/>
    <row r="502" s="1" customFormat="1" x14ac:dyDescent="0.45"/>
    <row r="503" s="1" customFormat="1" x14ac:dyDescent="0.45"/>
    <row r="504" s="1" customFormat="1" x14ac:dyDescent="0.45"/>
    <row r="505" s="1" customFormat="1" x14ac:dyDescent="0.45"/>
    <row r="506" s="1" customFormat="1" x14ac:dyDescent="0.45"/>
    <row r="507" s="1" customFormat="1" x14ac:dyDescent="0.45"/>
    <row r="508" s="1" customFormat="1" x14ac:dyDescent="0.45"/>
    <row r="509" s="1" customFormat="1" x14ac:dyDescent="0.45"/>
    <row r="510" s="1" customFormat="1" x14ac:dyDescent="0.45"/>
    <row r="511" s="1" customFormat="1" x14ac:dyDescent="0.45"/>
    <row r="512" s="1" customFormat="1" x14ac:dyDescent="0.45"/>
    <row r="513" s="1" customFormat="1" x14ac:dyDescent="0.45"/>
    <row r="514" s="1" customFormat="1" x14ac:dyDescent="0.45"/>
    <row r="515" s="1" customFormat="1" x14ac:dyDescent="0.45"/>
    <row r="516" s="1" customFormat="1" x14ac:dyDescent="0.45"/>
    <row r="517" s="1" customFormat="1" x14ac:dyDescent="0.45"/>
    <row r="518" s="1" customFormat="1" x14ac:dyDescent="0.45"/>
    <row r="519" s="1" customFormat="1" x14ac:dyDescent="0.45"/>
    <row r="520" s="1" customFormat="1" x14ac:dyDescent="0.45"/>
    <row r="521" s="1" customFormat="1" x14ac:dyDescent="0.45"/>
    <row r="522" s="1" customFormat="1" x14ac:dyDescent="0.45"/>
    <row r="523" s="1" customFormat="1" x14ac:dyDescent="0.45"/>
    <row r="524" s="1" customFormat="1" x14ac:dyDescent="0.45"/>
    <row r="525" s="1" customFormat="1" x14ac:dyDescent="0.45"/>
    <row r="526" s="1" customFormat="1" x14ac:dyDescent="0.45"/>
    <row r="527" s="1" customFormat="1" x14ac:dyDescent="0.45"/>
    <row r="528" s="1" customFormat="1" x14ac:dyDescent="0.45"/>
    <row r="529" s="1" customFormat="1" x14ac:dyDescent="0.45"/>
    <row r="530" s="1" customFormat="1" x14ac:dyDescent="0.45"/>
    <row r="531" s="1" customFormat="1" x14ac:dyDescent="0.45"/>
    <row r="532" s="1" customFormat="1" x14ac:dyDescent="0.45"/>
    <row r="533" s="1" customFormat="1" x14ac:dyDescent="0.45"/>
    <row r="534" s="1" customFormat="1" x14ac:dyDescent="0.45"/>
    <row r="535" s="1" customFormat="1" x14ac:dyDescent="0.45"/>
    <row r="536" s="1" customFormat="1" x14ac:dyDescent="0.45"/>
    <row r="537" s="1" customFormat="1" x14ac:dyDescent="0.45"/>
    <row r="538" s="1" customFormat="1" x14ac:dyDescent="0.45"/>
    <row r="539" s="1" customFormat="1" x14ac:dyDescent="0.45"/>
    <row r="540" s="1" customFormat="1" x14ac:dyDescent="0.45"/>
    <row r="541" s="1" customFormat="1" x14ac:dyDescent="0.45"/>
    <row r="542" s="1" customFormat="1" x14ac:dyDescent="0.45"/>
    <row r="543" s="1" customFormat="1" x14ac:dyDescent="0.45"/>
    <row r="544" s="1" customFormat="1" x14ac:dyDescent="0.45"/>
    <row r="545" s="1" customFormat="1" x14ac:dyDescent="0.45"/>
    <row r="546" s="1" customFormat="1" x14ac:dyDescent="0.45"/>
    <row r="547" s="1" customFormat="1" x14ac:dyDescent="0.45"/>
    <row r="548" s="1" customFormat="1" x14ac:dyDescent="0.45"/>
    <row r="549" s="1" customFormat="1" x14ac:dyDescent="0.45"/>
    <row r="550" s="1" customFormat="1" x14ac:dyDescent="0.45"/>
    <row r="551" s="1" customFormat="1" x14ac:dyDescent="0.45"/>
    <row r="552" s="1" customFormat="1" x14ac:dyDescent="0.45"/>
    <row r="553" s="1" customFormat="1" x14ac:dyDescent="0.45"/>
    <row r="554" s="1" customFormat="1" x14ac:dyDescent="0.45"/>
    <row r="555" s="1" customFormat="1" x14ac:dyDescent="0.45"/>
    <row r="556" s="1" customFormat="1" x14ac:dyDescent="0.45"/>
    <row r="557" s="1" customFormat="1" x14ac:dyDescent="0.45"/>
    <row r="558" s="1" customFormat="1" x14ac:dyDescent="0.45"/>
    <row r="559" s="1" customFormat="1" x14ac:dyDescent="0.45"/>
    <row r="560" s="1" customFormat="1" x14ac:dyDescent="0.45"/>
    <row r="561" s="1" customFormat="1" x14ac:dyDescent="0.45"/>
    <row r="562" s="1" customFormat="1" x14ac:dyDescent="0.45"/>
    <row r="563" s="1" customFormat="1" x14ac:dyDescent="0.45"/>
    <row r="564" s="1" customFormat="1" x14ac:dyDescent="0.45"/>
    <row r="565" s="1" customFormat="1" x14ac:dyDescent="0.45"/>
    <row r="566" s="1" customFormat="1" x14ac:dyDescent="0.45"/>
    <row r="567" s="1" customFormat="1" x14ac:dyDescent="0.45"/>
    <row r="568" s="1" customFormat="1" x14ac:dyDescent="0.45"/>
    <row r="569" s="1" customFormat="1" x14ac:dyDescent="0.45"/>
    <row r="570" s="1" customFormat="1" x14ac:dyDescent="0.45"/>
    <row r="571" s="1" customFormat="1" x14ac:dyDescent="0.45"/>
    <row r="572" s="1" customFormat="1" x14ac:dyDescent="0.45"/>
    <row r="573" s="1" customFormat="1" x14ac:dyDescent="0.45"/>
    <row r="574" s="1" customFormat="1" x14ac:dyDescent="0.45"/>
    <row r="575" s="1" customFormat="1" x14ac:dyDescent="0.45"/>
    <row r="576" s="1" customFormat="1" x14ac:dyDescent="0.45"/>
    <row r="577" s="1" customFormat="1" x14ac:dyDescent="0.45"/>
    <row r="578" s="1" customFormat="1" x14ac:dyDescent="0.45"/>
    <row r="579" s="1" customFormat="1" x14ac:dyDescent="0.45"/>
    <row r="580" s="1" customFormat="1" x14ac:dyDescent="0.45"/>
    <row r="581" s="1" customFormat="1" x14ac:dyDescent="0.45"/>
    <row r="582" s="1" customFormat="1" x14ac:dyDescent="0.45"/>
    <row r="583" s="1" customFormat="1" x14ac:dyDescent="0.45"/>
    <row r="584" s="1" customFormat="1" x14ac:dyDescent="0.45"/>
    <row r="585" s="1" customFormat="1" x14ac:dyDescent="0.45"/>
    <row r="586" s="1" customFormat="1" x14ac:dyDescent="0.45"/>
    <row r="587" s="1" customFormat="1" x14ac:dyDescent="0.45"/>
    <row r="588" s="1" customFormat="1" x14ac:dyDescent="0.45"/>
    <row r="589" s="1" customFormat="1" x14ac:dyDescent="0.45"/>
    <row r="590" s="1" customFormat="1" x14ac:dyDescent="0.45"/>
    <row r="591" s="1" customFormat="1" x14ac:dyDescent="0.45"/>
    <row r="592" s="1" customFormat="1" x14ac:dyDescent="0.45"/>
    <row r="593" s="1" customFormat="1" x14ac:dyDescent="0.45"/>
    <row r="594" s="1" customFormat="1" x14ac:dyDescent="0.45"/>
    <row r="595" s="1" customFormat="1" x14ac:dyDescent="0.45"/>
    <row r="596" s="1" customFormat="1" x14ac:dyDescent="0.45"/>
    <row r="597" s="1" customFormat="1" x14ac:dyDescent="0.45"/>
    <row r="598" s="1" customFormat="1" x14ac:dyDescent="0.45"/>
    <row r="599" s="1" customFormat="1" x14ac:dyDescent="0.45"/>
    <row r="600" s="1" customFormat="1" x14ac:dyDescent="0.45"/>
    <row r="601" s="1" customFormat="1" x14ac:dyDescent="0.45"/>
    <row r="602" s="1" customFormat="1" x14ac:dyDescent="0.45"/>
    <row r="603" s="1" customFormat="1" x14ac:dyDescent="0.45"/>
    <row r="604" s="1" customFormat="1" x14ac:dyDescent="0.45"/>
    <row r="605" s="1" customFormat="1" x14ac:dyDescent="0.45"/>
    <row r="606" s="1" customFormat="1" x14ac:dyDescent="0.45"/>
    <row r="607" s="1" customFormat="1" x14ac:dyDescent="0.45"/>
    <row r="608" s="1" customFormat="1" x14ac:dyDescent="0.45"/>
    <row r="609" s="1" customFormat="1" x14ac:dyDescent="0.45"/>
    <row r="610" s="1" customFormat="1" x14ac:dyDescent="0.45"/>
    <row r="611" s="1" customFormat="1" x14ac:dyDescent="0.45"/>
    <row r="612" s="1" customFormat="1" x14ac:dyDescent="0.45"/>
    <row r="613" s="1" customFormat="1" x14ac:dyDescent="0.45"/>
    <row r="614" s="1" customFormat="1" x14ac:dyDescent="0.45"/>
    <row r="615" s="1" customFormat="1" x14ac:dyDescent="0.45"/>
    <row r="616" s="1" customFormat="1" x14ac:dyDescent="0.45"/>
    <row r="617" s="1" customFormat="1" x14ac:dyDescent="0.45"/>
    <row r="618" s="1" customFormat="1" x14ac:dyDescent="0.45"/>
    <row r="619" s="1" customFormat="1" x14ac:dyDescent="0.45"/>
    <row r="620" s="1" customFormat="1" x14ac:dyDescent="0.45"/>
    <row r="621" s="1" customFormat="1" x14ac:dyDescent="0.45"/>
    <row r="622" s="1" customFormat="1" x14ac:dyDescent="0.45"/>
    <row r="623" s="1" customFormat="1" x14ac:dyDescent="0.45"/>
    <row r="624" s="1" customFormat="1" x14ac:dyDescent="0.45"/>
    <row r="625" s="1" customFormat="1" x14ac:dyDescent="0.45"/>
    <row r="626" s="1" customFormat="1" x14ac:dyDescent="0.45"/>
    <row r="627" s="1" customFormat="1" x14ac:dyDescent="0.45"/>
    <row r="628" s="1" customFormat="1" x14ac:dyDescent="0.45"/>
    <row r="629" s="1" customFormat="1" x14ac:dyDescent="0.45"/>
    <row r="630" s="1" customFormat="1" x14ac:dyDescent="0.45"/>
    <row r="631" s="1" customFormat="1" x14ac:dyDescent="0.45"/>
    <row r="632" s="1" customFormat="1" x14ac:dyDescent="0.45"/>
    <row r="633" s="1" customFormat="1" x14ac:dyDescent="0.45"/>
    <row r="634" s="1" customFormat="1" x14ac:dyDescent="0.45"/>
    <row r="635" s="1" customFormat="1" x14ac:dyDescent="0.45"/>
    <row r="636" s="1" customFormat="1" x14ac:dyDescent="0.45"/>
    <row r="637" s="1" customFormat="1" x14ac:dyDescent="0.45"/>
    <row r="638" s="1" customFormat="1" x14ac:dyDescent="0.45"/>
    <row r="639" s="1" customFormat="1" x14ac:dyDescent="0.45"/>
    <row r="640" s="1" customFormat="1" x14ac:dyDescent="0.45"/>
    <row r="641" s="1" customFormat="1" x14ac:dyDescent="0.45"/>
    <row r="642" s="1" customFormat="1" x14ac:dyDescent="0.45"/>
    <row r="643" s="1" customFormat="1" x14ac:dyDescent="0.45"/>
    <row r="644" s="1" customFormat="1" x14ac:dyDescent="0.45"/>
    <row r="645" s="1" customFormat="1" x14ac:dyDescent="0.45"/>
    <row r="646" s="1" customFormat="1" x14ac:dyDescent="0.45"/>
    <row r="647" s="1" customFormat="1" x14ac:dyDescent="0.45"/>
    <row r="648" s="1" customFormat="1" x14ac:dyDescent="0.45"/>
    <row r="649" s="1" customFormat="1" x14ac:dyDescent="0.45"/>
    <row r="650" s="1" customFormat="1" x14ac:dyDescent="0.45"/>
    <row r="651" s="1" customFormat="1" x14ac:dyDescent="0.45"/>
    <row r="652" s="1" customFormat="1" x14ac:dyDescent="0.45"/>
    <row r="653" s="1" customFormat="1" x14ac:dyDescent="0.45"/>
    <row r="654" s="1" customFormat="1" x14ac:dyDescent="0.45"/>
    <row r="655" s="1" customFormat="1" x14ac:dyDescent="0.45"/>
    <row r="656" s="1" customFormat="1" x14ac:dyDescent="0.45"/>
    <row r="657" s="1" customFormat="1" x14ac:dyDescent="0.45"/>
    <row r="658" s="1" customFormat="1" x14ac:dyDescent="0.45"/>
    <row r="659" s="1" customFormat="1" x14ac:dyDescent="0.45"/>
    <row r="660" s="1" customFormat="1" x14ac:dyDescent="0.45"/>
    <row r="661" s="1" customFormat="1" x14ac:dyDescent="0.45"/>
    <row r="662" s="1" customFormat="1" x14ac:dyDescent="0.45"/>
    <row r="663" s="1" customFormat="1" x14ac:dyDescent="0.45"/>
    <row r="664" s="1" customFormat="1" x14ac:dyDescent="0.45"/>
    <row r="665" s="1" customFormat="1" x14ac:dyDescent="0.45"/>
    <row r="666" s="1" customFormat="1" x14ac:dyDescent="0.45"/>
    <row r="667" s="1" customFormat="1" x14ac:dyDescent="0.45"/>
    <row r="668" s="1" customFormat="1" x14ac:dyDescent="0.45"/>
    <row r="669" s="1" customFormat="1" x14ac:dyDescent="0.45"/>
    <row r="670" s="1" customFormat="1" x14ac:dyDescent="0.45"/>
    <row r="671" s="1" customFormat="1" x14ac:dyDescent="0.45"/>
    <row r="672" s="1" customFormat="1" x14ac:dyDescent="0.45"/>
    <row r="673" s="1" customFormat="1" x14ac:dyDescent="0.45"/>
    <row r="674" s="1" customFormat="1" x14ac:dyDescent="0.45"/>
    <row r="675" s="1" customFormat="1" x14ac:dyDescent="0.45"/>
    <row r="676" s="1" customFormat="1" x14ac:dyDescent="0.45"/>
    <row r="677" s="1" customFormat="1" x14ac:dyDescent="0.45"/>
    <row r="678" s="1" customFormat="1" x14ac:dyDescent="0.45"/>
    <row r="679" s="1" customFormat="1" x14ac:dyDescent="0.45"/>
    <row r="680" s="1" customFormat="1" x14ac:dyDescent="0.45"/>
    <row r="681" s="1" customFormat="1" x14ac:dyDescent="0.45"/>
    <row r="682" s="1" customFormat="1" x14ac:dyDescent="0.45"/>
    <row r="683" s="1" customFormat="1" x14ac:dyDescent="0.45"/>
    <row r="684" s="1" customFormat="1" x14ac:dyDescent="0.45"/>
    <row r="685" s="1" customFormat="1" x14ac:dyDescent="0.45"/>
    <row r="686" s="1" customFormat="1" x14ac:dyDescent="0.45"/>
    <row r="687" s="1" customFormat="1" x14ac:dyDescent="0.45"/>
    <row r="688" s="1" customFormat="1" x14ac:dyDescent="0.45"/>
    <row r="689" s="1" customFormat="1" x14ac:dyDescent="0.45"/>
    <row r="690" s="1" customFormat="1" x14ac:dyDescent="0.45"/>
    <row r="691" s="1" customFormat="1" x14ac:dyDescent="0.45"/>
    <row r="692" s="1" customFormat="1" x14ac:dyDescent="0.45"/>
    <row r="693" s="1" customFormat="1" x14ac:dyDescent="0.45"/>
    <row r="694" s="1" customFormat="1" x14ac:dyDescent="0.45"/>
    <row r="695" s="1" customFormat="1" x14ac:dyDescent="0.45"/>
    <row r="696" s="1" customFormat="1" x14ac:dyDescent="0.45"/>
    <row r="697" s="1" customFormat="1" x14ac:dyDescent="0.45"/>
    <row r="698" s="1" customFormat="1" x14ac:dyDescent="0.45"/>
    <row r="699" s="1" customFormat="1" x14ac:dyDescent="0.45"/>
    <row r="700" s="1" customFormat="1" x14ac:dyDescent="0.45"/>
    <row r="701" s="1" customFormat="1" x14ac:dyDescent="0.45"/>
    <row r="702" s="1" customFormat="1" x14ac:dyDescent="0.45"/>
    <row r="703" s="1" customFormat="1" x14ac:dyDescent="0.45"/>
    <row r="704" s="1" customFormat="1" x14ac:dyDescent="0.45"/>
    <row r="705" s="1" customFormat="1" x14ac:dyDescent="0.45"/>
    <row r="706" s="1" customFormat="1" x14ac:dyDescent="0.45"/>
    <row r="707" s="1" customFormat="1" x14ac:dyDescent="0.45"/>
    <row r="708" s="1" customFormat="1" x14ac:dyDescent="0.45"/>
    <row r="709" s="1" customFormat="1" x14ac:dyDescent="0.45"/>
    <row r="710" s="1" customFormat="1" x14ac:dyDescent="0.45"/>
    <row r="711" s="1" customFormat="1" x14ac:dyDescent="0.45"/>
    <row r="712" s="1" customFormat="1" x14ac:dyDescent="0.45"/>
    <row r="713" s="1" customFormat="1" x14ac:dyDescent="0.45"/>
    <row r="714" s="1" customFormat="1" x14ac:dyDescent="0.45"/>
    <row r="715" s="1" customFormat="1" x14ac:dyDescent="0.45"/>
    <row r="716" s="1" customFormat="1" x14ac:dyDescent="0.45"/>
    <row r="717" s="1" customFormat="1" x14ac:dyDescent="0.45"/>
    <row r="718" s="1" customFormat="1" x14ac:dyDescent="0.45"/>
    <row r="719" s="1" customFormat="1" x14ac:dyDescent="0.45"/>
    <row r="720" s="1" customFormat="1" x14ac:dyDescent="0.45"/>
    <row r="721" s="1" customFormat="1" x14ac:dyDescent="0.45"/>
    <row r="722" s="1" customFormat="1" x14ac:dyDescent="0.45"/>
    <row r="723" s="1" customFormat="1" x14ac:dyDescent="0.45"/>
    <row r="724" s="1" customFormat="1" x14ac:dyDescent="0.45"/>
    <row r="725" s="1" customFormat="1" x14ac:dyDescent="0.45"/>
    <row r="726" s="1" customFormat="1" x14ac:dyDescent="0.45"/>
    <row r="727" s="1" customFormat="1" x14ac:dyDescent="0.45"/>
    <row r="728" s="1" customFormat="1" x14ac:dyDescent="0.45"/>
    <row r="729" s="1" customFormat="1" x14ac:dyDescent="0.45"/>
    <row r="730" s="1" customFormat="1" x14ac:dyDescent="0.45"/>
    <row r="731" s="1" customFormat="1" x14ac:dyDescent="0.45"/>
    <row r="732" s="1" customFormat="1" x14ac:dyDescent="0.45"/>
    <row r="733" s="1" customFormat="1" x14ac:dyDescent="0.45"/>
    <row r="734" s="1" customFormat="1" x14ac:dyDescent="0.45"/>
    <row r="735" s="1" customFormat="1" x14ac:dyDescent="0.45"/>
    <row r="736" s="1" customFormat="1" x14ac:dyDescent="0.45"/>
    <row r="737" s="1" customFormat="1" x14ac:dyDescent="0.45"/>
    <row r="738" s="1" customFormat="1" x14ac:dyDescent="0.45"/>
    <row r="739" s="1" customFormat="1" x14ac:dyDescent="0.45"/>
    <row r="740" s="1" customFormat="1" x14ac:dyDescent="0.45"/>
    <row r="741" s="1" customFormat="1" x14ac:dyDescent="0.45"/>
    <row r="742" s="1" customFormat="1" x14ac:dyDescent="0.45"/>
    <row r="743" s="1" customFormat="1" x14ac:dyDescent="0.45"/>
    <row r="744" s="1" customFormat="1" x14ac:dyDescent="0.45"/>
    <row r="745" s="1" customFormat="1" x14ac:dyDescent="0.45"/>
    <row r="746" s="1" customFormat="1" x14ac:dyDescent="0.45"/>
    <row r="747" s="1" customFormat="1" x14ac:dyDescent="0.45"/>
    <row r="748" s="1" customFormat="1" x14ac:dyDescent="0.45"/>
    <row r="749" s="1" customFormat="1" x14ac:dyDescent="0.45"/>
    <row r="750" s="1" customFormat="1" x14ac:dyDescent="0.45"/>
    <row r="751" s="1" customFormat="1" x14ac:dyDescent="0.45"/>
    <row r="752" s="1" customFormat="1" x14ac:dyDescent="0.45"/>
    <row r="753" s="1" customFormat="1" x14ac:dyDescent="0.45"/>
    <row r="754" s="1" customFormat="1" x14ac:dyDescent="0.45"/>
    <row r="755" s="1" customFormat="1" x14ac:dyDescent="0.45"/>
    <row r="756" s="1" customFormat="1" x14ac:dyDescent="0.45"/>
    <row r="757" s="1" customFormat="1" x14ac:dyDescent="0.45"/>
    <row r="758" s="1" customFormat="1" x14ac:dyDescent="0.45"/>
    <row r="759" s="1" customFormat="1" x14ac:dyDescent="0.45"/>
    <row r="760" s="1" customFormat="1" x14ac:dyDescent="0.45"/>
    <row r="761" s="1" customFormat="1" x14ac:dyDescent="0.45"/>
    <row r="762" s="1" customFormat="1" x14ac:dyDescent="0.45"/>
    <row r="763" s="1" customFormat="1" x14ac:dyDescent="0.45"/>
    <row r="764" s="1" customFormat="1" x14ac:dyDescent="0.45"/>
    <row r="765" s="1" customFormat="1" x14ac:dyDescent="0.45"/>
    <row r="766" s="1" customFormat="1" x14ac:dyDescent="0.45"/>
    <row r="767" s="1" customFormat="1" x14ac:dyDescent="0.45"/>
    <row r="768" s="1" customFormat="1" x14ac:dyDescent="0.45"/>
    <row r="769" s="1" customFormat="1" x14ac:dyDescent="0.45"/>
    <row r="770" s="1" customFormat="1" x14ac:dyDescent="0.45"/>
    <row r="771" s="1" customFormat="1" x14ac:dyDescent="0.45"/>
    <row r="772" s="1" customFormat="1" x14ac:dyDescent="0.45"/>
    <row r="773" s="1" customFormat="1" x14ac:dyDescent="0.45"/>
    <row r="774" s="1" customFormat="1" x14ac:dyDescent="0.45"/>
    <row r="775" s="1" customFormat="1" x14ac:dyDescent="0.45"/>
    <row r="776" s="1" customFormat="1" x14ac:dyDescent="0.45"/>
    <row r="777" s="1" customFormat="1" x14ac:dyDescent="0.45"/>
    <row r="778" s="1" customFormat="1" x14ac:dyDescent="0.45"/>
    <row r="779" s="1" customFormat="1" x14ac:dyDescent="0.45"/>
    <row r="780" s="1" customFormat="1" x14ac:dyDescent="0.45"/>
    <row r="781" s="1" customFormat="1" x14ac:dyDescent="0.45"/>
    <row r="782" s="1" customFormat="1" x14ac:dyDescent="0.45"/>
    <row r="783" s="1" customFormat="1" x14ac:dyDescent="0.45"/>
    <row r="784" s="1" customFormat="1" x14ac:dyDescent="0.45"/>
    <row r="785" s="1" customFormat="1" x14ac:dyDescent="0.45"/>
    <row r="786" s="1" customFormat="1" x14ac:dyDescent="0.45"/>
    <row r="787" s="1" customFormat="1" x14ac:dyDescent="0.45"/>
    <row r="788" s="1" customFormat="1" x14ac:dyDescent="0.45"/>
    <row r="789" s="1" customFormat="1" x14ac:dyDescent="0.45"/>
    <row r="790" s="1" customFormat="1" x14ac:dyDescent="0.45"/>
    <row r="791" s="1" customFormat="1" x14ac:dyDescent="0.45"/>
    <row r="792" s="1" customFormat="1" x14ac:dyDescent="0.45"/>
    <row r="793" s="1" customFormat="1" x14ac:dyDescent="0.45"/>
    <row r="794" s="1" customFormat="1" x14ac:dyDescent="0.45"/>
    <row r="795" s="1" customFormat="1" x14ac:dyDescent="0.45"/>
    <row r="796" s="1" customFormat="1" x14ac:dyDescent="0.45"/>
    <row r="797" s="1" customFormat="1" x14ac:dyDescent="0.45"/>
    <row r="798" s="1" customFormat="1" x14ac:dyDescent="0.45"/>
    <row r="799" s="1" customFormat="1" x14ac:dyDescent="0.45"/>
    <row r="800" s="1" customFormat="1" x14ac:dyDescent="0.45"/>
    <row r="801" s="1" customFormat="1" x14ac:dyDescent="0.45"/>
    <row r="802" s="1" customFormat="1" x14ac:dyDescent="0.45"/>
    <row r="803" s="1" customFormat="1" x14ac:dyDescent="0.45"/>
    <row r="804" s="1" customFormat="1" x14ac:dyDescent="0.45"/>
    <row r="805" s="1" customFormat="1" x14ac:dyDescent="0.45"/>
    <row r="806" s="1" customFormat="1" x14ac:dyDescent="0.45"/>
    <row r="807" s="1" customFormat="1" x14ac:dyDescent="0.45"/>
    <row r="808" s="1" customFormat="1" x14ac:dyDescent="0.45"/>
    <row r="809" s="1" customFormat="1" x14ac:dyDescent="0.45"/>
    <row r="810" s="1" customFormat="1" x14ac:dyDescent="0.45"/>
    <row r="811" s="1" customFormat="1" x14ac:dyDescent="0.45"/>
    <row r="812" s="1" customFormat="1" x14ac:dyDescent="0.45"/>
    <row r="813" s="1" customFormat="1" x14ac:dyDescent="0.45"/>
    <row r="814" s="1" customFormat="1" x14ac:dyDescent="0.45"/>
    <row r="815" s="1" customFormat="1" x14ac:dyDescent="0.45"/>
    <row r="816" s="1" customFormat="1" x14ac:dyDescent="0.45"/>
    <row r="817" s="1" customFormat="1" x14ac:dyDescent="0.45"/>
    <row r="818" s="1" customFormat="1" x14ac:dyDescent="0.45"/>
    <row r="819" s="1" customFormat="1" x14ac:dyDescent="0.45"/>
    <row r="820" s="1" customFormat="1" x14ac:dyDescent="0.45"/>
    <row r="821" s="1" customFormat="1" x14ac:dyDescent="0.45"/>
    <row r="822" s="1" customFormat="1" x14ac:dyDescent="0.45"/>
    <row r="823" s="1" customFormat="1" x14ac:dyDescent="0.45"/>
    <row r="824" s="1" customFormat="1" x14ac:dyDescent="0.45"/>
    <row r="825" s="1" customFormat="1" x14ac:dyDescent="0.45"/>
    <row r="826" s="1" customFormat="1" x14ac:dyDescent="0.45"/>
    <row r="827" s="1" customFormat="1" x14ac:dyDescent="0.45"/>
    <row r="828" s="1" customFormat="1" x14ac:dyDescent="0.45"/>
    <row r="829" s="1" customFormat="1" x14ac:dyDescent="0.45"/>
  </sheetData>
  <mergeCells count="3">
    <mergeCell ref="C4:O4"/>
    <mergeCell ref="C6:C7"/>
    <mergeCell ref="D6:W6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O24"/>
  <sheetViews>
    <sheetView topLeftCell="D1" zoomScale="90" zoomScaleNormal="90" workbookViewId="0">
      <pane ySplit="7" topLeftCell="A8" activePane="bottomLeft" state="frozen"/>
      <selection pane="bottomLeft" activeCell="N1" sqref="N1"/>
    </sheetView>
  </sheetViews>
  <sheetFormatPr defaultColWidth="8.86328125" defaultRowHeight="14.25" x14ac:dyDescent="0.45"/>
  <cols>
    <col min="1" max="2" width="8.86328125" style="1"/>
    <col min="3" max="3" width="47.1328125" style="1" customWidth="1"/>
    <col min="4" max="4" width="23.59765625" style="1" customWidth="1"/>
    <col min="5" max="5" width="17.73046875" style="1" customWidth="1"/>
    <col min="6" max="6" width="16.73046875" style="1" customWidth="1"/>
    <col min="7" max="7" width="18.59765625" style="1" customWidth="1"/>
    <col min="8" max="8" width="30.3984375" style="1" customWidth="1"/>
    <col min="9" max="9" width="30.3984375" style="133" customWidth="1"/>
    <col min="10" max="11" width="18.59765625" style="1" customWidth="1"/>
    <col min="12" max="12" width="20.59765625" style="1" customWidth="1"/>
    <col min="13" max="13" width="17.86328125" style="133" customWidth="1"/>
    <col min="14" max="14" width="38" style="1" customWidth="1"/>
    <col min="15" max="16384" width="8.86328125" style="1"/>
  </cols>
  <sheetData>
    <row r="1" spans="2:15" x14ac:dyDescent="0.45">
      <c r="N1" s="140" t="s">
        <v>299</v>
      </c>
    </row>
    <row r="4" spans="2:15" ht="18" x14ac:dyDescent="0.55000000000000004">
      <c r="B4" s="386" t="s">
        <v>81</v>
      </c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173"/>
    </row>
    <row r="5" spans="2:15" ht="6.6" customHeight="1" x14ac:dyDescent="0.45"/>
    <row r="6" spans="2:15" x14ac:dyDescent="0.45">
      <c r="B6" s="369" t="s">
        <v>28</v>
      </c>
      <c r="C6" s="369" t="s">
        <v>75</v>
      </c>
      <c r="D6" s="369" t="s">
        <v>84</v>
      </c>
      <c r="E6" s="387" t="s">
        <v>100</v>
      </c>
      <c r="F6" s="373" t="s">
        <v>76</v>
      </c>
      <c r="G6" s="371"/>
      <c r="H6" s="371"/>
      <c r="I6" s="371"/>
      <c r="J6" s="371"/>
      <c r="K6" s="371"/>
      <c r="L6" s="371"/>
      <c r="M6" s="372"/>
      <c r="N6" s="369" t="s">
        <v>83</v>
      </c>
    </row>
    <row r="7" spans="2:15" ht="39.4" x14ac:dyDescent="0.45">
      <c r="B7" s="370"/>
      <c r="C7" s="370"/>
      <c r="D7" s="370"/>
      <c r="E7" s="388"/>
      <c r="F7" s="261" t="s">
        <v>77</v>
      </c>
      <c r="G7" s="262" t="s">
        <v>78</v>
      </c>
      <c r="H7" s="262" t="s">
        <v>205</v>
      </c>
      <c r="I7" s="262" t="s">
        <v>204</v>
      </c>
      <c r="J7" s="263" t="s">
        <v>79</v>
      </c>
      <c r="K7" s="263" t="s">
        <v>80</v>
      </c>
      <c r="L7" s="263" t="s">
        <v>53</v>
      </c>
      <c r="M7" s="262" t="s">
        <v>223</v>
      </c>
      <c r="N7" s="370"/>
      <c r="O7" s="2"/>
    </row>
    <row r="8" spans="2:15" s="12" customFormat="1" x14ac:dyDescent="0.45">
      <c r="B8" s="376">
        <v>1</v>
      </c>
      <c r="C8" s="19" t="s">
        <v>64</v>
      </c>
      <c r="D8" s="31"/>
      <c r="E8" s="183"/>
      <c r="F8" s="197"/>
      <c r="G8" s="198"/>
      <c r="H8" s="164"/>
      <c r="I8" s="164"/>
      <c r="J8" s="164"/>
      <c r="K8" s="164"/>
      <c r="L8" s="164"/>
      <c r="M8" s="199"/>
      <c r="N8" s="189"/>
    </row>
    <row r="9" spans="2:15" ht="34.9" x14ac:dyDescent="0.45">
      <c r="B9" s="377"/>
      <c r="C9" s="22" t="s">
        <v>72</v>
      </c>
      <c r="D9" s="32" t="s">
        <v>99</v>
      </c>
      <c r="E9" s="184">
        <v>0.2</v>
      </c>
      <c r="F9" s="200" t="s">
        <v>87</v>
      </c>
      <c r="G9" s="190" t="s">
        <v>87</v>
      </c>
      <c r="H9" s="191">
        <f>$E$9</f>
        <v>0.2</v>
      </c>
      <c r="I9" s="191">
        <f>$E$9</f>
        <v>0.2</v>
      </c>
      <c r="J9" s="191">
        <f>E9</f>
        <v>0.2</v>
      </c>
      <c r="K9" s="191">
        <f>E9</f>
        <v>0.2</v>
      </c>
      <c r="L9" s="191">
        <f>E9</f>
        <v>0.2</v>
      </c>
      <c r="M9" s="201">
        <f>E9</f>
        <v>0.2</v>
      </c>
      <c r="N9" s="382" t="s">
        <v>191</v>
      </c>
    </row>
    <row r="10" spans="2:15" ht="23.25" x14ac:dyDescent="0.45">
      <c r="B10" s="377"/>
      <c r="C10" s="11" t="s">
        <v>73</v>
      </c>
      <c r="D10" s="32" t="s">
        <v>85</v>
      </c>
      <c r="E10" s="185">
        <v>0.2</v>
      </c>
      <c r="F10" s="200">
        <f>E10</f>
        <v>0.2</v>
      </c>
      <c r="G10" s="190" t="s">
        <v>87</v>
      </c>
      <c r="H10" s="190">
        <f>$E$10</f>
        <v>0.2</v>
      </c>
      <c r="I10" s="190">
        <f>$E$10</f>
        <v>0.2</v>
      </c>
      <c r="J10" s="190">
        <f>E10</f>
        <v>0.2</v>
      </c>
      <c r="K10" s="190">
        <f>E10</f>
        <v>0.2</v>
      </c>
      <c r="L10" s="191">
        <f>E10</f>
        <v>0.2</v>
      </c>
      <c r="M10" s="201">
        <f>E10</f>
        <v>0.2</v>
      </c>
      <c r="N10" s="382"/>
    </row>
    <row r="11" spans="2:15" ht="23.25" x14ac:dyDescent="0.45">
      <c r="B11" s="378"/>
      <c r="C11" s="25" t="s">
        <v>74</v>
      </c>
      <c r="D11" s="330" t="s">
        <v>86</v>
      </c>
      <c r="E11" s="186">
        <v>0.2</v>
      </c>
      <c r="F11" s="202" t="s">
        <v>87</v>
      </c>
      <c r="G11" s="154" t="s">
        <v>87</v>
      </c>
      <c r="H11" s="154" t="s">
        <v>87</v>
      </c>
      <c r="I11" s="154" t="s">
        <v>87</v>
      </c>
      <c r="J11" s="154">
        <f>E11</f>
        <v>0.2</v>
      </c>
      <c r="K11" s="143" t="s">
        <v>87</v>
      </c>
      <c r="L11" s="142">
        <f>E11</f>
        <v>0.2</v>
      </c>
      <c r="M11" s="144">
        <f>E11</f>
        <v>0.2</v>
      </c>
      <c r="N11" s="383"/>
    </row>
    <row r="12" spans="2:15" s="12" customFormat="1" x14ac:dyDescent="0.45">
      <c r="B12" s="376">
        <v>2</v>
      </c>
      <c r="C12" s="20" t="s">
        <v>65</v>
      </c>
      <c r="D12" s="331"/>
      <c r="E12" s="187"/>
      <c r="F12" s="203"/>
      <c r="G12" s="204"/>
      <c r="H12" s="204"/>
      <c r="I12" s="204"/>
      <c r="J12" s="205"/>
      <c r="K12" s="205"/>
      <c r="L12" s="204"/>
      <c r="M12" s="206"/>
      <c r="N12" s="379" t="s">
        <v>190</v>
      </c>
    </row>
    <row r="13" spans="2:15" s="18" customFormat="1" ht="39.4" x14ac:dyDescent="0.45">
      <c r="B13" s="377"/>
      <c r="C13" s="21" t="s">
        <v>73</v>
      </c>
      <c r="D13" s="384" t="s">
        <v>213</v>
      </c>
      <c r="E13" s="188" t="s">
        <v>218</v>
      </c>
      <c r="F13" s="339" t="str">
        <f>E13</f>
        <v>от 0% до 100%/
фиксированная ставка за единицу</v>
      </c>
      <c r="G13" s="193" t="str">
        <f>E13</f>
        <v>от 0% до 100%/
фиксированная ставка за единицу</v>
      </c>
      <c r="H13" s="194" t="str">
        <f>$E$13</f>
        <v>от 0% до 100%/
фиксированная ставка за единицу</v>
      </c>
      <c r="I13" s="194" t="str">
        <f>$E$13</f>
        <v>от 0% до 100%/
фиксированная ставка за единицу</v>
      </c>
      <c r="J13" s="193" t="str">
        <f>E13</f>
        <v>от 0% до 100%/
фиксированная ставка за единицу</v>
      </c>
      <c r="K13" s="193" t="str">
        <f>E13</f>
        <v>от 0% до 100%/
фиксированная ставка за единицу</v>
      </c>
      <c r="L13" s="194" t="str">
        <f>E13</f>
        <v>от 0% до 100%/
фиксированная ставка за единицу</v>
      </c>
      <c r="M13" s="207" t="str">
        <f>E13</f>
        <v>от 0% до 100%/
фиксированная ставка за единицу</v>
      </c>
      <c r="N13" s="380"/>
    </row>
    <row r="14" spans="2:15" s="18" customFormat="1" ht="42.75" x14ac:dyDescent="0.45">
      <c r="B14" s="378"/>
      <c r="C14" s="26" t="s">
        <v>74</v>
      </c>
      <c r="D14" s="385"/>
      <c r="E14" s="188" t="s">
        <v>218</v>
      </c>
      <c r="F14" s="200" t="s">
        <v>87</v>
      </c>
      <c r="G14" s="190" t="s">
        <v>87</v>
      </c>
      <c r="H14" s="190" t="s">
        <v>87</v>
      </c>
      <c r="I14" s="190" t="s">
        <v>87</v>
      </c>
      <c r="J14" s="195" t="str">
        <f>E14</f>
        <v>от 0% до 100%/
фиксированная ставка за единицу</v>
      </c>
      <c r="K14" s="192" t="s">
        <v>87</v>
      </c>
      <c r="L14" s="196" t="str">
        <f>E14</f>
        <v>от 0% до 100%/
фиксированная ставка за единицу</v>
      </c>
      <c r="M14" s="217" t="str">
        <f>E14</f>
        <v>от 0% до 100%/
фиксированная ставка за единицу</v>
      </c>
      <c r="N14" s="381"/>
    </row>
    <row r="15" spans="2:15" s="12" customFormat="1" ht="46.5" x14ac:dyDescent="0.45">
      <c r="B15" s="27">
        <v>3</v>
      </c>
      <c r="C15" s="28" t="s">
        <v>88</v>
      </c>
      <c r="D15" s="332" t="s">
        <v>89</v>
      </c>
      <c r="E15" s="208">
        <v>0.2</v>
      </c>
      <c r="F15" s="218" t="s">
        <v>91</v>
      </c>
      <c r="G15" s="128" t="s">
        <v>87</v>
      </c>
      <c r="H15" s="129" t="s">
        <v>202</v>
      </c>
      <c r="I15" s="129">
        <f>$E$15</f>
        <v>0.2</v>
      </c>
      <c r="J15" s="129">
        <f>E15</f>
        <v>0.2</v>
      </c>
      <c r="K15" s="147" t="s">
        <v>215</v>
      </c>
      <c r="L15" s="147" t="s">
        <v>220</v>
      </c>
      <c r="M15" s="178">
        <v>0.1</v>
      </c>
      <c r="N15" s="212"/>
    </row>
    <row r="16" spans="2:15" s="12" customFormat="1" ht="39.4" x14ac:dyDescent="0.45">
      <c r="B16" s="27">
        <v>4</v>
      </c>
      <c r="C16" s="28" t="s">
        <v>66</v>
      </c>
      <c r="D16" s="333" t="s">
        <v>93</v>
      </c>
      <c r="E16" s="208">
        <v>0.01</v>
      </c>
      <c r="F16" s="131" t="s">
        <v>87</v>
      </c>
      <c r="G16" s="129" t="s">
        <v>196</v>
      </c>
      <c r="H16" s="148">
        <f>$E$16</f>
        <v>0.01</v>
      </c>
      <c r="I16" s="148">
        <f>$E$16</f>
        <v>0.01</v>
      </c>
      <c r="J16" s="136" t="s">
        <v>211</v>
      </c>
      <c r="K16" s="147" t="s">
        <v>217</v>
      </c>
      <c r="L16" s="129" t="s">
        <v>219</v>
      </c>
      <c r="M16" s="176" t="s">
        <v>87</v>
      </c>
      <c r="N16" s="213"/>
    </row>
    <row r="17" spans="2:14" s="12" customFormat="1" ht="46.5" x14ac:dyDescent="0.45">
      <c r="B17" s="27">
        <v>5</v>
      </c>
      <c r="C17" s="28" t="s">
        <v>68</v>
      </c>
      <c r="D17" s="334" t="s">
        <v>92</v>
      </c>
      <c r="E17" s="239">
        <v>1.0999999999999999E-2</v>
      </c>
      <c r="F17" s="131" t="s">
        <v>87</v>
      </c>
      <c r="G17" s="129" t="s">
        <v>197</v>
      </c>
      <c r="H17" s="149" t="s">
        <v>201</v>
      </c>
      <c r="I17" s="240" t="s">
        <v>232</v>
      </c>
      <c r="J17" s="147" t="s">
        <v>212</v>
      </c>
      <c r="K17" s="240">
        <f>E17</f>
        <v>1.0999999999999999E-2</v>
      </c>
      <c r="L17" s="240">
        <f>E17</f>
        <v>1.0999999999999999E-2</v>
      </c>
      <c r="M17" s="176" t="s">
        <v>87</v>
      </c>
      <c r="N17" s="214" t="s">
        <v>192</v>
      </c>
    </row>
    <row r="18" spans="2:14" s="174" customFormat="1" ht="28.5" x14ac:dyDescent="0.45">
      <c r="B18" s="145">
        <v>6</v>
      </c>
      <c r="C18" s="146" t="s">
        <v>67</v>
      </c>
      <c r="D18" s="333" t="s">
        <v>193</v>
      </c>
      <c r="E18" s="210" t="s">
        <v>90</v>
      </c>
      <c r="F18" s="220" t="str">
        <f>E18</f>
        <v>по расчету</v>
      </c>
      <c r="G18" s="130" t="str">
        <f>$E$18</f>
        <v>по расчету</v>
      </c>
      <c r="H18" s="130" t="str">
        <f>$E$18</f>
        <v>по расчету</v>
      </c>
      <c r="I18" s="130" t="str">
        <f>$E$18</f>
        <v>по расчету</v>
      </c>
      <c r="J18" s="150" t="str">
        <f>E18</f>
        <v>по расчету</v>
      </c>
      <c r="K18" s="148" t="str">
        <f>E18</f>
        <v>по расчету</v>
      </c>
      <c r="L18" s="150" t="str">
        <f>E18</f>
        <v>по расчету</v>
      </c>
      <c r="M18" s="177" t="str">
        <f>E18</f>
        <v>по расчету</v>
      </c>
      <c r="N18" s="214" t="s">
        <v>203</v>
      </c>
    </row>
    <row r="19" spans="2:14" s="12" customFormat="1" ht="39.4" x14ac:dyDescent="0.45">
      <c r="B19" s="27">
        <v>7</v>
      </c>
      <c r="C19" s="29" t="s">
        <v>70</v>
      </c>
      <c r="D19" s="333" t="s">
        <v>94</v>
      </c>
      <c r="E19" s="209">
        <v>0.34</v>
      </c>
      <c r="F19" s="221" t="s">
        <v>195</v>
      </c>
      <c r="G19" s="136" t="s">
        <v>195</v>
      </c>
      <c r="H19" s="148">
        <f>$E$19</f>
        <v>0.34</v>
      </c>
      <c r="I19" s="148">
        <f>$E$19</f>
        <v>0.34</v>
      </c>
      <c r="J19" s="148">
        <f>E19</f>
        <v>0.34</v>
      </c>
      <c r="K19" s="148">
        <f>E19</f>
        <v>0.34</v>
      </c>
      <c r="L19" s="148">
        <f>E19</f>
        <v>0.34</v>
      </c>
      <c r="M19" s="177">
        <f>E19</f>
        <v>0.34</v>
      </c>
      <c r="N19" s="219"/>
    </row>
    <row r="20" spans="2:14" s="12" customFormat="1" ht="46.5" x14ac:dyDescent="0.45">
      <c r="B20" s="27">
        <v>8</v>
      </c>
      <c r="C20" s="28" t="s">
        <v>69</v>
      </c>
      <c r="D20" s="333" t="s">
        <v>95</v>
      </c>
      <c r="E20" s="208">
        <v>0.13</v>
      </c>
      <c r="F20" s="222" t="s">
        <v>199</v>
      </c>
      <c r="G20" s="151">
        <f>E20</f>
        <v>0.13</v>
      </c>
      <c r="H20" s="148">
        <f>$E$20</f>
        <v>0.13</v>
      </c>
      <c r="I20" s="148">
        <f>$E$20</f>
        <v>0.13</v>
      </c>
      <c r="J20" s="148">
        <f t="shared" ref="J20:J22" si="0">E20</f>
        <v>0.13</v>
      </c>
      <c r="K20" s="148">
        <f>E20</f>
        <v>0.13</v>
      </c>
      <c r="L20" s="147" t="s">
        <v>221</v>
      </c>
      <c r="M20" s="177">
        <f t="shared" ref="M20:M22" si="1">E20</f>
        <v>0.13</v>
      </c>
      <c r="N20" s="212"/>
    </row>
    <row r="21" spans="2:14" s="12" customFormat="1" ht="28.5" x14ac:dyDescent="0.45">
      <c r="B21" s="27">
        <v>9</v>
      </c>
      <c r="C21" s="28" t="s">
        <v>97</v>
      </c>
      <c r="D21" s="335" t="s">
        <v>98</v>
      </c>
      <c r="E21" s="208">
        <v>0.13</v>
      </c>
      <c r="F21" s="223" t="s">
        <v>198</v>
      </c>
      <c r="G21" s="148">
        <v>0.09</v>
      </c>
      <c r="H21" s="148">
        <f>$E$21</f>
        <v>0.13</v>
      </c>
      <c r="I21" s="148">
        <f>$E$21</f>
        <v>0.13</v>
      </c>
      <c r="J21" s="148">
        <f t="shared" si="0"/>
        <v>0.13</v>
      </c>
      <c r="K21" s="151" t="s">
        <v>216</v>
      </c>
      <c r="L21" s="129" t="s">
        <v>219</v>
      </c>
      <c r="M21" s="177">
        <f t="shared" si="1"/>
        <v>0.13</v>
      </c>
      <c r="N21" s="215" t="s">
        <v>194</v>
      </c>
    </row>
    <row r="22" spans="2:14" s="12" customFormat="1" ht="23.25" x14ac:dyDescent="0.45">
      <c r="B22" s="27">
        <v>10</v>
      </c>
      <c r="C22" s="28" t="s">
        <v>71</v>
      </c>
      <c r="D22" s="335" t="s">
        <v>96</v>
      </c>
      <c r="E22" s="208">
        <v>0.15</v>
      </c>
      <c r="F22" s="224" t="s">
        <v>87</v>
      </c>
      <c r="G22" s="128" t="s">
        <v>87</v>
      </c>
      <c r="H22" s="148">
        <f>$E$22</f>
        <v>0.15</v>
      </c>
      <c r="I22" s="148">
        <f>$E$22</f>
        <v>0.15</v>
      </c>
      <c r="J22" s="148">
        <f t="shared" si="0"/>
        <v>0.15</v>
      </c>
      <c r="K22" s="148">
        <f>E22</f>
        <v>0.15</v>
      </c>
      <c r="L22" s="148">
        <f>E22</f>
        <v>0.15</v>
      </c>
      <c r="M22" s="177">
        <f t="shared" si="1"/>
        <v>0.15</v>
      </c>
      <c r="N22" s="219"/>
    </row>
    <row r="23" spans="2:14" s="12" customFormat="1" x14ac:dyDescent="0.45">
      <c r="B23" s="24">
        <v>11</v>
      </c>
      <c r="C23" s="30" t="s">
        <v>82</v>
      </c>
      <c r="D23" s="336" t="s">
        <v>90</v>
      </c>
      <c r="E23" s="211" t="s">
        <v>90</v>
      </c>
      <c r="F23" s="225" t="str">
        <f>E23</f>
        <v>по расчету</v>
      </c>
      <c r="G23" s="226" t="str">
        <f>E23</f>
        <v>по расчету</v>
      </c>
      <c r="H23" s="226" t="str">
        <f>E23</f>
        <v>по расчету</v>
      </c>
      <c r="I23" s="226" t="str">
        <f>F23</f>
        <v>по расчету</v>
      </c>
      <c r="J23" s="150" t="str">
        <f t="shared" ref="J23" si="2">E23</f>
        <v>по расчету</v>
      </c>
      <c r="K23" s="226" t="str">
        <f>E23</f>
        <v>по расчету</v>
      </c>
      <c r="L23" s="226" t="str">
        <f>E23</f>
        <v>по расчету</v>
      </c>
      <c r="M23" s="177" t="str">
        <f>E23</f>
        <v>по расчету</v>
      </c>
      <c r="N23" s="216"/>
    </row>
    <row r="24" spans="2:14" x14ac:dyDescent="0.45">
      <c r="C24" s="12"/>
      <c r="D24" s="12"/>
    </row>
  </sheetData>
  <mergeCells count="12">
    <mergeCell ref="B4:L4"/>
    <mergeCell ref="E6:E7"/>
    <mergeCell ref="N6:N7"/>
    <mergeCell ref="D6:D7"/>
    <mergeCell ref="C6:C7"/>
    <mergeCell ref="B6:B7"/>
    <mergeCell ref="F6:M6"/>
    <mergeCell ref="B12:B14"/>
    <mergeCell ref="B8:B11"/>
    <mergeCell ref="N12:N14"/>
    <mergeCell ref="N9:N11"/>
    <mergeCell ref="D13:D1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G635"/>
  <sheetViews>
    <sheetView zoomScale="80" zoomScaleNormal="80" workbookViewId="0">
      <pane ySplit="7" topLeftCell="A8" activePane="bottomLeft" state="frozen"/>
      <selection pane="bottomLeft"/>
    </sheetView>
  </sheetViews>
  <sheetFormatPr defaultRowHeight="14.25" x14ac:dyDescent="0.45"/>
  <cols>
    <col min="1" max="1" width="8.86328125" style="1"/>
    <col min="2" max="2" width="41.73046875" bestFit="1" customWidth="1"/>
    <col min="3" max="3" width="34.1328125" customWidth="1"/>
    <col min="4" max="4" width="31.73046875" customWidth="1"/>
    <col min="5" max="5" width="13.59765625" bestFit="1" customWidth="1"/>
    <col min="6" max="6" width="9.3984375" customWidth="1"/>
    <col min="7" max="7" width="15.59765625" customWidth="1"/>
    <col min="8" max="10" width="13.73046875" customWidth="1"/>
    <col min="11" max="11" width="16.86328125" customWidth="1"/>
    <col min="12" max="12" width="6.265625" customWidth="1"/>
    <col min="13" max="13" width="14.265625" customWidth="1"/>
    <col min="14" max="14" width="9.73046875" customWidth="1"/>
    <col min="15" max="15" width="9.265625" customWidth="1"/>
    <col min="16" max="16" width="7.3984375" bestFit="1" customWidth="1"/>
    <col min="17" max="17" width="9" customWidth="1"/>
    <col min="18" max="18" width="5.86328125" bestFit="1" customWidth="1"/>
    <col min="19" max="19" width="11.265625" style="1" customWidth="1"/>
    <col min="20" max="215" width="8.86328125" style="1"/>
  </cols>
  <sheetData>
    <row r="1" spans="1:215" s="1" customFormat="1" x14ac:dyDescent="0.45">
      <c r="A1" s="140" t="s">
        <v>299</v>
      </c>
    </row>
    <row r="2" spans="1:215" s="1" customFormat="1" x14ac:dyDescent="0.45"/>
    <row r="3" spans="1:215" s="1" customFormat="1" x14ac:dyDescent="0.45"/>
    <row r="4" spans="1:215" s="1" customFormat="1" ht="18" x14ac:dyDescent="0.55000000000000004">
      <c r="B4" s="375" t="s">
        <v>1</v>
      </c>
      <c r="C4" s="375"/>
      <c r="D4" s="375"/>
      <c r="E4" s="375"/>
      <c r="F4" s="375"/>
      <c r="G4" s="375"/>
      <c r="H4" s="375"/>
      <c r="I4" s="2"/>
      <c r="J4" s="2"/>
      <c r="K4" s="2"/>
    </row>
    <row r="5" spans="1:215" s="1" customFormat="1" x14ac:dyDescent="0.45"/>
    <row r="6" spans="1:215" x14ac:dyDescent="0.45">
      <c r="B6" s="369" t="s">
        <v>58</v>
      </c>
      <c r="C6" s="390" t="s">
        <v>0</v>
      </c>
      <c r="D6" s="392" t="s">
        <v>233</v>
      </c>
      <c r="E6" s="390" t="s">
        <v>7</v>
      </c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5"/>
    </row>
    <row r="7" spans="1:215" ht="29.45" customHeight="1" x14ac:dyDescent="0.45">
      <c r="B7" s="370"/>
      <c r="C7" s="391"/>
      <c r="D7" s="393"/>
      <c r="E7" s="264" t="s">
        <v>207</v>
      </c>
      <c r="F7" s="265" t="s">
        <v>206</v>
      </c>
      <c r="G7" s="266" t="s">
        <v>20</v>
      </c>
      <c r="H7" s="266" t="s">
        <v>14</v>
      </c>
      <c r="I7" s="266" t="s">
        <v>15</v>
      </c>
      <c r="J7" s="266" t="s">
        <v>11</v>
      </c>
      <c r="K7" s="266" t="s">
        <v>8</v>
      </c>
      <c r="L7" s="265" t="s">
        <v>2</v>
      </c>
      <c r="M7" s="266" t="s">
        <v>6</v>
      </c>
      <c r="N7" s="266" t="s">
        <v>22</v>
      </c>
      <c r="O7" s="266" t="s">
        <v>12</v>
      </c>
      <c r="P7" s="265" t="s">
        <v>3</v>
      </c>
      <c r="Q7" s="266" t="s">
        <v>13</v>
      </c>
      <c r="R7" s="265" t="s">
        <v>4</v>
      </c>
      <c r="S7" s="267" t="s">
        <v>23</v>
      </c>
    </row>
    <row r="8" spans="1:215" ht="65.650000000000006" x14ac:dyDescent="0.45">
      <c r="B8" s="3" t="s">
        <v>5</v>
      </c>
      <c r="C8" s="4" t="s">
        <v>9</v>
      </c>
      <c r="D8" s="276" t="s">
        <v>10</v>
      </c>
      <c r="E8" s="268"/>
      <c r="F8" s="269"/>
      <c r="G8" s="272"/>
      <c r="H8" s="272"/>
      <c r="I8" s="272"/>
      <c r="J8" s="272"/>
      <c r="K8" s="269"/>
      <c r="L8" s="272"/>
      <c r="M8" s="269"/>
      <c r="N8" s="272"/>
      <c r="O8" s="272"/>
      <c r="P8" s="272"/>
      <c r="Q8" s="272"/>
      <c r="R8" s="272"/>
      <c r="S8" s="275"/>
    </row>
    <row r="9" spans="1:215" ht="52.5" x14ac:dyDescent="0.45">
      <c r="B9" s="3" t="s">
        <v>16</v>
      </c>
      <c r="C9" s="4" t="s">
        <v>17</v>
      </c>
      <c r="D9" s="277" t="s">
        <v>18</v>
      </c>
      <c r="E9" s="273"/>
      <c r="F9" s="274"/>
      <c r="G9" s="274"/>
      <c r="H9" s="274"/>
      <c r="I9" s="274"/>
      <c r="J9" s="274"/>
      <c r="K9" s="274"/>
      <c r="L9" s="270"/>
      <c r="M9" s="274"/>
      <c r="N9" s="274"/>
      <c r="O9" s="274"/>
      <c r="P9" s="274"/>
      <c r="Q9" s="274"/>
      <c r="R9" s="274"/>
      <c r="S9" s="271"/>
    </row>
    <row r="10" spans="1:215" ht="26.25" x14ac:dyDescent="0.45">
      <c r="B10" s="3" t="s">
        <v>19</v>
      </c>
      <c r="C10" s="4" t="s">
        <v>200</v>
      </c>
      <c r="D10" s="278" t="s">
        <v>18</v>
      </c>
      <c r="E10" s="253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1"/>
    </row>
    <row r="11" spans="1:215" s="132" customFormat="1" ht="26.25" x14ac:dyDescent="0.45">
      <c r="A11" s="133"/>
      <c r="B11" s="135" t="s">
        <v>204</v>
      </c>
      <c r="C11" s="136" t="s">
        <v>200</v>
      </c>
      <c r="D11" s="278" t="s">
        <v>18</v>
      </c>
      <c r="E11" s="253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1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</row>
    <row r="12" spans="1:215" ht="78.75" x14ac:dyDescent="0.45">
      <c r="B12" s="3" t="s">
        <v>21</v>
      </c>
      <c r="C12" s="4" t="s">
        <v>210</v>
      </c>
      <c r="D12" s="279" t="s">
        <v>24</v>
      </c>
      <c r="E12" s="268"/>
      <c r="F12" s="269"/>
      <c r="G12" s="272"/>
      <c r="H12" s="272"/>
      <c r="I12" s="272"/>
      <c r="J12" s="272"/>
      <c r="K12" s="269"/>
      <c r="L12" s="272"/>
      <c r="M12" s="269"/>
      <c r="N12" s="272"/>
      <c r="O12" s="272"/>
      <c r="P12" s="272"/>
      <c r="Q12" s="272"/>
      <c r="R12" s="272"/>
      <c r="S12" s="275"/>
      <c r="T12" s="175" t="s">
        <v>214</v>
      </c>
    </row>
    <row r="13" spans="1:215" ht="42.75" x14ac:dyDescent="0.45">
      <c r="B13" s="3" t="s">
        <v>25</v>
      </c>
      <c r="C13" s="4" t="s">
        <v>209</v>
      </c>
      <c r="D13" s="279" t="s">
        <v>26</v>
      </c>
      <c r="E13" s="268"/>
      <c r="F13" s="269"/>
      <c r="G13" s="272"/>
      <c r="H13" s="269"/>
      <c r="I13" s="272"/>
      <c r="J13" s="272"/>
      <c r="K13" s="269"/>
      <c r="L13" s="272"/>
      <c r="M13" s="269"/>
      <c r="N13" s="269"/>
      <c r="O13" s="272"/>
      <c r="P13" s="269"/>
      <c r="Q13" s="269"/>
      <c r="R13" s="272"/>
      <c r="S13" s="275"/>
    </row>
    <row r="14" spans="1:215" ht="65.650000000000006" x14ac:dyDescent="0.45">
      <c r="B14" s="3" t="s">
        <v>53</v>
      </c>
      <c r="C14" s="4" t="s">
        <v>54</v>
      </c>
      <c r="D14" s="279" t="s">
        <v>55</v>
      </c>
      <c r="E14" s="268"/>
      <c r="F14" s="269"/>
      <c r="G14" s="269"/>
      <c r="H14" s="389" t="s">
        <v>222</v>
      </c>
      <c r="I14" s="389"/>
      <c r="J14" s="269"/>
      <c r="K14" s="269"/>
      <c r="L14" s="269"/>
      <c r="M14" s="269"/>
      <c r="N14" s="269"/>
      <c r="O14" s="269"/>
      <c r="P14" s="272"/>
      <c r="Q14" s="272"/>
      <c r="R14" s="269"/>
      <c r="S14" s="275"/>
    </row>
    <row r="15" spans="1:215" s="132" customFormat="1" ht="28.5" x14ac:dyDescent="0.45">
      <c r="A15" s="133"/>
      <c r="B15" s="179" t="s">
        <v>227</v>
      </c>
      <c r="C15" s="138" t="s">
        <v>224</v>
      </c>
      <c r="D15" s="279" t="s">
        <v>226</v>
      </c>
      <c r="E15" s="268"/>
      <c r="F15" s="272"/>
      <c r="G15" s="272"/>
      <c r="H15" s="272"/>
      <c r="I15" s="272"/>
      <c r="J15" s="272"/>
      <c r="K15" s="269"/>
      <c r="L15" s="269"/>
      <c r="M15" s="269"/>
      <c r="N15" s="269"/>
      <c r="O15" s="269"/>
      <c r="P15" s="272"/>
      <c r="Q15" s="272"/>
      <c r="R15" s="272"/>
      <c r="S15" s="275"/>
      <c r="T15" s="175" t="s">
        <v>225</v>
      </c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</row>
    <row r="16" spans="1:215" s="16" customFormat="1" x14ac:dyDescent="0.45"/>
    <row r="17" s="16" customFormat="1" x14ac:dyDescent="0.45"/>
    <row r="18" s="16" customFormat="1" x14ac:dyDescent="0.45"/>
    <row r="19" s="16" customFormat="1" x14ac:dyDescent="0.45"/>
    <row r="20" s="16" customFormat="1" x14ac:dyDescent="0.45"/>
    <row r="21" s="16" customFormat="1" x14ac:dyDescent="0.45"/>
    <row r="22" s="16" customFormat="1" x14ac:dyDescent="0.45"/>
    <row r="23" s="16" customFormat="1" x14ac:dyDescent="0.45"/>
    <row r="24" s="16" customFormat="1" x14ac:dyDescent="0.45"/>
    <row r="25" s="16" customFormat="1" x14ac:dyDescent="0.45"/>
    <row r="26" s="16" customFormat="1" x14ac:dyDescent="0.45"/>
    <row r="27" s="16" customFormat="1" x14ac:dyDescent="0.45"/>
    <row r="28" s="16" customFormat="1" x14ac:dyDescent="0.45"/>
    <row r="29" s="16" customFormat="1" x14ac:dyDescent="0.45"/>
    <row r="30" s="16" customFormat="1" x14ac:dyDescent="0.45"/>
    <row r="31" s="16" customFormat="1" x14ac:dyDescent="0.45"/>
    <row r="32" s="16" customFormat="1" x14ac:dyDescent="0.45"/>
    <row r="33" s="16" customFormat="1" x14ac:dyDescent="0.45"/>
    <row r="34" s="16" customFormat="1" x14ac:dyDescent="0.45"/>
    <row r="35" s="16" customFormat="1" x14ac:dyDescent="0.45"/>
    <row r="36" s="16" customFormat="1" x14ac:dyDescent="0.45"/>
    <row r="37" s="16" customFormat="1" x14ac:dyDescent="0.45"/>
    <row r="38" s="16" customFormat="1" x14ac:dyDescent="0.45"/>
    <row r="39" s="16" customFormat="1" x14ac:dyDescent="0.45"/>
    <row r="40" s="16" customFormat="1" x14ac:dyDescent="0.45"/>
    <row r="41" s="16" customFormat="1" x14ac:dyDescent="0.45"/>
    <row r="42" s="16" customFormat="1" x14ac:dyDescent="0.45"/>
    <row r="43" s="16" customFormat="1" x14ac:dyDescent="0.45"/>
    <row r="44" s="16" customFormat="1" x14ac:dyDescent="0.45"/>
    <row r="45" s="16" customFormat="1" x14ac:dyDescent="0.45"/>
    <row r="46" s="16" customFormat="1" x14ac:dyDescent="0.45"/>
    <row r="47" s="16" customFormat="1" x14ac:dyDescent="0.45"/>
    <row r="48" s="16" customFormat="1" x14ac:dyDescent="0.45"/>
    <row r="49" s="16" customFormat="1" x14ac:dyDescent="0.45"/>
    <row r="50" s="16" customFormat="1" x14ac:dyDescent="0.45"/>
    <row r="51" s="16" customFormat="1" x14ac:dyDescent="0.45"/>
    <row r="52" s="16" customFormat="1" x14ac:dyDescent="0.45"/>
    <row r="53" s="16" customFormat="1" x14ac:dyDescent="0.45"/>
    <row r="54" s="16" customFormat="1" x14ac:dyDescent="0.45"/>
    <row r="55" s="16" customFormat="1" x14ac:dyDescent="0.45"/>
    <row r="56" s="16" customFormat="1" x14ac:dyDescent="0.45"/>
    <row r="57" s="16" customFormat="1" x14ac:dyDescent="0.45"/>
    <row r="58" s="16" customFormat="1" x14ac:dyDescent="0.45"/>
    <row r="59" s="16" customFormat="1" x14ac:dyDescent="0.45"/>
    <row r="60" s="16" customFormat="1" x14ac:dyDescent="0.45"/>
    <row r="61" s="16" customFormat="1" x14ac:dyDescent="0.45"/>
    <row r="62" s="16" customFormat="1" x14ac:dyDescent="0.45"/>
    <row r="63" s="16" customFormat="1" x14ac:dyDescent="0.45"/>
    <row r="64" s="16" customFormat="1" x14ac:dyDescent="0.45"/>
    <row r="65" s="16" customFormat="1" x14ac:dyDescent="0.45"/>
    <row r="66" s="16" customFormat="1" x14ac:dyDescent="0.45"/>
    <row r="67" s="16" customFormat="1" x14ac:dyDescent="0.45"/>
    <row r="68" s="16" customFormat="1" x14ac:dyDescent="0.45"/>
    <row r="69" s="16" customFormat="1" x14ac:dyDescent="0.45"/>
    <row r="70" s="16" customFormat="1" x14ac:dyDescent="0.45"/>
    <row r="71" s="16" customFormat="1" x14ac:dyDescent="0.45"/>
    <row r="72" s="16" customFormat="1" x14ac:dyDescent="0.45"/>
    <row r="73" s="16" customFormat="1" x14ac:dyDescent="0.45"/>
    <row r="74" s="16" customFormat="1" x14ac:dyDescent="0.45"/>
    <row r="75" s="16" customFormat="1" x14ac:dyDescent="0.45"/>
    <row r="76" s="16" customFormat="1" x14ac:dyDescent="0.45"/>
    <row r="77" s="16" customFormat="1" x14ac:dyDescent="0.45"/>
    <row r="78" s="16" customFormat="1" x14ac:dyDescent="0.45"/>
    <row r="79" s="16" customFormat="1" x14ac:dyDescent="0.45"/>
    <row r="80" s="16" customFormat="1" x14ac:dyDescent="0.45"/>
    <row r="81" s="16" customFormat="1" x14ac:dyDescent="0.45"/>
    <row r="82" s="16" customFormat="1" x14ac:dyDescent="0.45"/>
    <row r="83" s="16" customFormat="1" x14ac:dyDescent="0.45"/>
    <row r="84" s="16" customFormat="1" x14ac:dyDescent="0.45"/>
    <row r="85" s="16" customFormat="1" x14ac:dyDescent="0.45"/>
    <row r="86" s="16" customFormat="1" x14ac:dyDescent="0.45"/>
    <row r="87" s="16" customFormat="1" x14ac:dyDescent="0.45"/>
    <row r="88" s="16" customFormat="1" x14ac:dyDescent="0.45"/>
    <row r="89" s="16" customFormat="1" x14ac:dyDescent="0.45"/>
    <row r="90" s="16" customFormat="1" x14ac:dyDescent="0.45"/>
    <row r="91" s="16" customFormat="1" x14ac:dyDescent="0.45"/>
    <row r="92" s="16" customFormat="1" x14ac:dyDescent="0.45"/>
    <row r="93" s="16" customFormat="1" x14ac:dyDescent="0.45"/>
    <row r="94" s="16" customFormat="1" x14ac:dyDescent="0.45"/>
    <row r="95" s="16" customFormat="1" x14ac:dyDescent="0.45"/>
    <row r="96" s="16" customFormat="1" x14ac:dyDescent="0.45"/>
    <row r="97" s="16" customFormat="1" x14ac:dyDescent="0.45"/>
    <row r="98" s="16" customFormat="1" x14ac:dyDescent="0.45"/>
    <row r="99" s="16" customFormat="1" x14ac:dyDescent="0.45"/>
    <row r="100" s="16" customFormat="1" x14ac:dyDescent="0.45"/>
    <row r="101" s="16" customFormat="1" x14ac:dyDescent="0.45"/>
    <row r="102" s="16" customFormat="1" x14ac:dyDescent="0.45"/>
    <row r="103" s="16" customFormat="1" x14ac:dyDescent="0.45"/>
    <row r="104" s="16" customFormat="1" x14ac:dyDescent="0.45"/>
    <row r="105" s="16" customFormat="1" x14ac:dyDescent="0.45"/>
    <row r="106" s="16" customFormat="1" x14ac:dyDescent="0.45"/>
    <row r="107" s="16" customFormat="1" x14ac:dyDescent="0.45"/>
    <row r="108" s="16" customFormat="1" x14ac:dyDescent="0.45"/>
    <row r="109" s="16" customFormat="1" x14ac:dyDescent="0.45"/>
    <row r="110" s="16" customFormat="1" x14ac:dyDescent="0.45"/>
    <row r="111" s="16" customFormat="1" x14ac:dyDescent="0.45"/>
    <row r="112" s="16" customFormat="1" x14ac:dyDescent="0.45"/>
    <row r="113" s="16" customFormat="1" x14ac:dyDescent="0.45"/>
    <row r="114" s="16" customFormat="1" x14ac:dyDescent="0.45"/>
    <row r="115" s="16" customFormat="1" x14ac:dyDescent="0.45"/>
    <row r="116" s="16" customFormat="1" x14ac:dyDescent="0.45"/>
    <row r="117" s="16" customFormat="1" x14ac:dyDescent="0.45"/>
    <row r="118" s="16" customFormat="1" x14ac:dyDescent="0.45"/>
    <row r="119" s="16" customFormat="1" x14ac:dyDescent="0.45"/>
    <row r="120" s="16" customFormat="1" x14ac:dyDescent="0.45"/>
    <row r="121" s="16" customFormat="1" x14ac:dyDescent="0.45"/>
    <row r="122" s="16" customFormat="1" x14ac:dyDescent="0.45"/>
    <row r="123" s="16" customFormat="1" x14ac:dyDescent="0.45"/>
    <row r="124" s="16" customFormat="1" x14ac:dyDescent="0.45"/>
    <row r="125" s="16" customFormat="1" x14ac:dyDescent="0.45"/>
    <row r="126" s="16" customFormat="1" x14ac:dyDescent="0.45"/>
    <row r="127" s="16" customFormat="1" x14ac:dyDescent="0.45"/>
    <row r="128" s="16" customFormat="1" x14ac:dyDescent="0.45"/>
    <row r="129" s="16" customFormat="1" x14ac:dyDescent="0.45"/>
    <row r="130" s="16" customFormat="1" x14ac:dyDescent="0.45"/>
    <row r="131" s="16" customFormat="1" x14ac:dyDescent="0.45"/>
    <row r="132" s="16" customFormat="1" x14ac:dyDescent="0.45"/>
    <row r="133" s="16" customFormat="1" x14ac:dyDescent="0.45"/>
    <row r="134" s="16" customFormat="1" x14ac:dyDescent="0.45"/>
    <row r="135" s="16" customFormat="1" x14ac:dyDescent="0.45"/>
    <row r="136" s="16" customFormat="1" x14ac:dyDescent="0.45"/>
    <row r="137" s="16" customFormat="1" x14ac:dyDescent="0.45"/>
    <row r="138" s="16" customFormat="1" x14ac:dyDescent="0.45"/>
    <row r="139" s="16" customFormat="1" x14ac:dyDescent="0.45"/>
    <row r="140" s="16" customFormat="1" x14ac:dyDescent="0.45"/>
    <row r="141" s="16" customFormat="1" x14ac:dyDescent="0.45"/>
    <row r="142" s="16" customFormat="1" x14ac:dyDescent="0.45"/>
    <row r="143" s="16" customFormat="1" x14ac:dyDescent="0.45"/>
    <row r="144" s="16" customFormat="1" x14ac:dyDescent="0.45"/>
    <row r="145" s="16" customFormat="1" x14ac:dyDescent="0.45"/>
    <row r="146" s="16" customFormat="1" x14ac:dyDescent="0.45"/>
    <row r="147" s="16" customFormat="1" x14ac:dyDescent="0.45"/>
    <row r="148" s="16" customFormat="1" x14ac:dyDescent="0.45"/>
    <row r="149" s="16" customFormat="1" x14ac:dyDescent="0.45"/>
    <row r="150" s="16" customFormat="1" x14ac:dyDescent="0.45"/>
    <row r="151" s="16" customFormat="1" x14ac:dyDescent="0.45"/>
    <row r="152" s="16" customFormat="1" x14ac:dyDescent="0.45"/>
    <row r="153" s="16" customFormat="1" x14ac:dyDescent="0.45"/>
    <row r="154" s="16" customFormat="1" x14ac:dyDescent="0.45"/>
    <row r="155" s="16" customFormat="1" x14ac:dyDescent="0.45"/>
    <row r="156" s="16" customFormat="1" x14ac:dyDescent="0.45"/>
    <row r="157" s="16" customFormat="1" x14ac:dyDescent="0.45"/>
    <row r="158" s="16" customFormat="1" x14ac:dyDescent="0.45"/>
    <row r="159" s="16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  <row r="368" s="1" customFormat="1" x14ac:dyDescent="0.45"/>
    <row r="369" s="1" customFormat="1" x14ac:dyDescent="0.45"/>
    <row r="370" s="1" customFormat="1" x14ac:dyDescent="0.45"/>
    <row r="371" s="1" customFormat="1" x14ac:dyDescent="0.45"/>
    <row r="372" s="1" customFormat="1" x14ac:dyDescent="0.45"/>
    <row r="373" s="1" customFormat="1" x14ac:dyDescent="0.45"/>
    <row r="374" s="1" customFormat="1" x14ac:dyDescent="0.45"/>
    <row r="375" s="1" customFormat="1" x14ac:dyDescent="0.45"/>
    <row r="376" s="1" customFormat="1" x14ac:dyDescent="0.45"/>
    <row r="377" s="1" customFormat="1" x14ac:dyDescent="0.45"/>
    <row r="378" s="1" customFormat="1" x14ac:dyDescent="0.45"/>
    <row r="379" s="1" customFormat="1" x14ac:dyDescent="0.45"/>
    <row r="380" s="1" customFormat="1" x14ac:dyDescent="0.45"/>
    <row r="381" s="1" customFormat="1" x14ac:dyDescent="0.45"/>
    <row r="382" s="1" customFormat="1" x14ac:dyDescent="0.45"/>
    <row r="383" s="1" customFormat="1" x14ac:dyDescent="0.45"/>
    <row r="384" s="1" customFormat="1" x14ac:dyDescent="0.45"/>
    <row r="385" s="1" customFormat="1" x14ac:dyDescent="0.45"/>
    <row r="386" s="1" customFormat="1" x14ac:dyDescent="0.45"/>
    <row r="387" s="1" customFormat="1" x14ac:dyDescent="0.45"/>
    <row r="388" s="1" customFormat="1" x14ac:dyDescent="0.45"/>
    <row r="389" s="1" customFormat="1" x14ac:dyDescent="0.45"/>
    <row r="390" s="1" customFormat="1" x14ac:dyDescent="0.45"/>
    <row r="391" s="1" customFormat="1" x14ac:dyDescent="0.45"/>
    <row r="392" s="1" customFormat="1" x14ac:dyDescent="0.45"/>
    <row r="393" s="1" customFormat="1" x14ac:dyDescent="0.45"/>
    <row r="394" s="1" customFormat="1" x14ac:dyDescent="0.45"/>
    <row r="395" s="1" customFormat="1" x14ac:dyDescent="0.45"/>
    <row r="396" s="1" customFormat="1" x14ac:dyDescent="0.45"/>
    <row r="397" s="1" customFormat="1" x14ac:dyDescent="0.45"/>
    <row r="398" s="1" customFormat="1" x14ac:dyDescent="0.45"/>
    <row r="399" s="1" customFormat="1" x14ac:dyDescent="0.45"/>
    <row r="400" s="1" customFormat="1" x14ac:dyDescent="0.45"/>
    <row r="401" s="1" customFormat="1" x14ac:dyDescent="0.45"/>
    <row r="402" s="1" customFormat="1" x14ac:dyDescent="0.45"/>
    <row r="403" s="1" customFormat="1" x14ac:dyDescent="0.45"/>
    <row r="404" s="1" customFormat="1" x14ac:dyDescent="0.45"/>
    <row r="405" s="1" customFormat="1" x14ac:dyDescent="0.45"/>
    <row r="406" s="1" customFormat="1" x14ac:dyDescent="0.45"/>
    <row r="407" s="1" customFormat="1" x14ac:dyDescent="0.45"/>
    <row r="408" s="1" customFormat="1" x14ac:dyDescent="0.45"/>
    <row r="409" s="1" customFormat="1" x14ac:dyDescent="0.45"/>
    <row r="410" s="1" customFormat="1" x14ac:dyDescent="0.45"/>
    <row r="411" s="1" customFormat="1" x14ac:dyDescent="0.45"/>
    <row r="412" s="1" customFormat="1" x14ac:dyDescent="0.45"/>
    <row r="413" s="1" customFormat="1" x14ac:dyDescent="0.45"/>
    <row r="414" s="1" customFormat="1" x14ac:dyDescent="0.45"/>
    <row r="415" s="1" customFormat="1" x14ac:dyDescent="0.45"/>
    <row r="416" s="1" customFormat="1" x14ac:dyDescent="0.45"/>
    <row r="417" s="1" customFormat="1" x14ac:dyDescent="0.45"/>
    <row r="418" s="1" customFormat="1" x14ac:dyDescent="0.45"/>
    <row r="419" s="1" customFormat="1" x14ac:dyDescent="0.45"/>
    <row r="420" s="1" customFormat="1" x14ac:dyDescent="0.45"/>
    <row r="421" s="1" customFormat="1" x14ac:dyDescent="0.45"/>
    <row r="422" s="1" customFormat="1" x14ac:dyDescent="0.45"/>
    <row r="423" s="1" customFormat="1" x14ac:dyDescent="0.45"/>
    <row r="424" s="1" customFormat="1" x14ac:dyDescent="0.45"/>
    <row r="425" s="1" customFormat="1" x14ac:dyDescent="0.45"/>
    <row r="426" s="1" customFormat="1" x14ac:dyDescent="0.45"/>
    <row r="427" s="1" customFormat="1" x14ac:dyDescent="0.45"/>
    <row r="428" s="1" customFormat="1" x14ac:dyDescent="0.45"/>
    <row r="429" s="1" customFormat="1" x14ac:dyDescent="0.45"/>
    <row r="430" s="1" customFormat="1" x14ac:dyDescent="0.45"/>
    <row r="431" s="1" customFormat="1" x14ac:dyDescent="0.45"/>
    <row r="432" s="1" customFormat="1" x14ac:dyDescent="0.45"/>
    <row r="433" s="1" customFormat="1" x14ac:dyDescent="0.45"/>
    <row r="434" s="1" customFormat="1" x14ac:dyDescent="0.45"/>
    <row r="435" s="1" customFormat="1" x14ac:dyDescent="0.45"/>
    <row r="436" s="1" customFormat="1" x14ac:dyDescent="0.45"/>
    <row r="437" s="1" customFormat="1" x14ac:dyDescent="0.45"/>
    <row r="438" s="1" customFormat="1" x14ac:dyDescent="0.45"/>
    <row r="439" s="1" customFormat="1" x14ac:dyDescent="0.45"/>
    <row r="440" s="1" customFormat="1" x14ac:dyDescent="0.45"/>
    <row r="441" s="1" customFormat="1" x14ac:dyDescent="0.45"/>
    <row r="442" s="1" customFormat="1" x14ac:dyDescent="0.45"/>
    <row r="443" s="1" customFormat="1" x14ac:dyDescent="0.45"/>
    <row r="444" s="1" customFormat="1" x14ac:dyDescent="0.45"/>
    <row r="445" s="1" customFormat="1" x14ac:dyDescent="0.45"/>
    <row r="446" s="1" customFormat="1" x14ac:dyDescent="0.45"/>
    <row r="447" s="1" customFormat="1" x14ac:dyDescent="0.45"/>
    <row r="448" s="1" customFormat="1" x14ac:dyDescent="0.45"/>
    <row r="449" s="1" customFormat="1" x14ac:dyDescent="0.45"/>
    <row r="450" s="1" customFormat="1" x14ac:dyDescent="0.45"/>
    <row r="451" s="1" customFormat="1" x14ac:dyDescent="0.45"/>
    <row r="452" s="1" customFormat="1" x14ac:dyDescent="0.45"/>
    <row r="453" s="1" customFormat="1" x14ac:dyDescent="0.45"/>
    <row r="454" s="1" customFormat="1" x14ac:dyDescent="0.45"/>
    <row r="455" s="1" customFormat="1" x14ac:dyDescent="0.45"/>
    <row r="456" s="1" customFormat="1" x14ac:dyDescent="0.45"/>
    <row r="457" s="1" customFormat="1" x14ac:dyDescent="0.45"/>
    <row r="458" s="1" customFormat="1" x14ac:dyDescent="0.45"/>
    <row r="459" s="1" customFormat="1" x14ac:dyDescent="0.45"/>
    <row r="460" s="1" customFormat="1" x14ac:dyDescent="0.45"/>
    <row r="461" s="1" customFormat="1" x14ac:dyDescent="0.45"/>
    <row r="462" s="1" customFormat="1" x14ac:dyDescent="0.45"/>
    <row r="463" s="1" customFormat="1" x14ac:dyDescent="0.45"/>
    <row r="464" s="1" customFormat="1" x14ac:dyDescent="0.45"/>
    <row r="465" s="1" customFormat="1" x14ac:dyDescent="0.45"/>
    <row r="466" s="1" customFormat="1" x14ac:dyDescent="0.45"/>
    <row r="467" s="1" customFormat="1" x14ac:dyDescent="0.45"/>
    <row r="468" s="1" customFormat="1" x14ac:dyDescent="0.45"/>
    <row r="469" s="1" customFormat="1" x14ac:dyDescent="0.45"/>
    <row r="470" s="1" customFormat="1" x14ac:dyDescent="0.45"/>
    <row r="471" s="1" customFormat="1" x14ac:dyDescent="0.45"/>
    <row r="472" s="1" customFormat="1" x14ac:dyDescent="0.45"/>
    <row r="473" s="1" customFormat="1" x14ac:dyDescent="0.45"/>
    <row r="474" s="1" customFormat="1" x14ac:dyDescent="0.45"/>
    <row r="475" s="1" customFormat="1" x14ac:dyDescent="0.45"/>
    <row r="476" s="1" customFormat="1" x14ac:dyDescent="0.45"/>
    <row r="477" s="1" customFormat="1" x14ac:dyDescent="0.45"/>
    <row r="478" s="1" customFormat="1" x14ac:dyDescent="0.45"/>
    <row r="479" s="1" customFormat="1" x14ac:dyDescent="0.45"/>
    <row r="480" s="1" customFormat="1" x14ac:dyDescent="0.45"/>
    <row r="481" s="1" customFormat="1" x14ac:dyDescent="0.45"/>
    <row r="482" s="1" customFormat="1" x14ac:dyDescent="0.45"/>
    <row r="483" s="1" customFormat="1" x14ac:dyDescent="0.45"/>
    <row r="484" s="1" customFormat="1" x14ac:dyDescent="0.45"/>
    <row r="485" s="1" customFormat="1" x14ac:dyDescent="0.45"/>
    <row r="486" s="1" customFormat="1" x14ac:dyDescent="0.45"/>
    <row r="487" s="1" customFormat="1" x14ac:dyDescent="0.45"/>
    <row r="488" s="1" customFormat="1" x14ac:dyDescent="0.45"/>
    <row r="489" s="1" customFormat="1" x14ac:dyDescent="0.45"/>
    <row r="490" s="1" customFormat="1" x14ac:dyDescent="0.45"/>
    <row r="491" s="1" customFormat="1" x14ac:dyDescent="0.45"/>
    <row r="492" s="1" customFormat="1" x14ac:dyDescent="0.45"/>
    <row r="493" s="1" customFormat="1" x14ac:dyDescent="0.45"/>
    <row r="494" s="1" customFormat="1" x14ac:dyDescent="0.45"/>
    <row r="495" s="1" customFormat="1" x14ac:dyDescent="0.45"/>
    <row r="496" s="1" customFormat="1" x14ac:dyDescent="0.45"/>
    <row r="497" s="1" customFormat="1" x14ac:dyDescent="0.45"/>
    <row r="498" s="1" customFormat="1" x14ac:dyDescent="0.45"/>
    <row r="499" s="1" customFormat="1" x14ac:dyDescent="0.45"/>
    <row r="500" s="1" customFormat="1" x14ac:dyDescent="0.45"/>
    <row r="501" s="1" customFormat="1" x14ac:dyDescent="0.45"/>
    <row r="502" s="1" customFormat="1" x14ac:dyDescent="0.45"/>
    <row r="503" s="1" customFormat="1" x14ac:dyDescent="0.45"/>
    <row r="504" s="1" customFormat="1" x14ac:dyDescent="0.45"/>
    <row r="505" s="1" customFormat="1" x14ac:dyDescent="0.45"/>
    <row r="506" s="1" customFormat="1" x14ac:dyDescent="0.45"/>
    <row r="507" s="1" customFormat="1" x14ac:dyDescent="0.45"/>
    <row r="508" s="1" customFormat="1" x14ac:dyDescent="0.45"/>
    <row r="509" s="1" customFormat="1" x14ac:dyDescent="0.45"/>
    <row r="510" s="1" customFormat="1" x14ac:dyDescent="0.45"/>
    <row r="511" s="1" customFormat="1" x14ac:dyDescent="0.45"/>
    <row r="512" s="1" customFormat="1" x14ac:dyDescent="0.45"/>
    <row r="513" s="1" customFormat="1" x14ac:dyDescent="0.45"/>
    <row r="514" s="1" customFormat="1" x14ac:dyDescent="0.45"/>
    <row r="515" s="1" customFormat="1" x14ac:dyDescent="0.45"/>
    <row r="516" s="1" customFormat="1" x14ac:dyDescent="0.45"/>
    <row r="517" s="1" customFormat="1" x14ac:dyDescent="0.45"/>
    <row r="518" s="1" customFormat="1" x14ac:dyDescent="0.45"/>
    <row r="519" s="1" customFormat="1" x14ac:dyDescent="0.45"/>
    <row r="520" s="1" customFormat="1" x14ac:dyDescent="0.45"/>
    <row r="521" s="1" customFormat="1" x14ac:dyDescent="0.45"/>
    <row r="522" s="1" customFormat="1" x14ac:dyDescent="0.45"/>
    <row r="523" s="1" customFormat="1" x14ac:dyDescent="0.45"/>
    <row r="524" s="1" customFormat="1" x14ac:dyDescent="0.45"/>
    <row r="525" s="1" customFormat="1" x14ac:dyDescent="0.45"/>
    <row r="526" s="1" customFormat="1" x14ac:dyDescent="0.45"/>
    <row r="527" s="1" customFormat="1" x14ac:dyDescent="0.45"/>
    <row r="528" s="1" customFormat="1" x14ac:dyDescent="0.45"/>
    <row r="529" s="1" customFormat="1" x14ac:dyDescent="0.45"/>
    <row r="530" s="1" customFormat="1" x14ac:dyDescent="0.45"/>
    <row r="531" s="1" customFormat="1" x14ac:dyDescent="0.45"/>
    <row r="532" s="1" customFormat="1" x14ac:dyDescent="0.45"/>
    <row r="533" s="1" customFormat="1" x14ac:dyDescent="0.45"/>
    <row r="534" s="1" customFormat="1" x14ac:dyDescent="0.45"/>
    <row r="535" s="1" customFormat="1" x14ac:dyDescent="0.45"/>
    <row r="536" s="1" customFormat="1" x14ac:dyDescent="0.45"/>
    <row r="537" s="1" customFormat="1" x14ac:dyDescent="0.45"/>
    <row r="538" s="1" customFormat="1" x14ac:dyDescent="0.45"/>
    <row r="539" s="1" customFormat="1" x14ac:dyDescent="0.45"/>
    <row r="540" s="1" customFormat="1" x14ac:dyDescent="0.45"/>
    <row r="541" s="1" customFormat="1" x14ac:dyDescent="0.45"/>
    <row r="542" s="1" customFormat="1" x14ac:dyDescent="0.45"/>
    <row r="543" s="1" customFormat="1" x14ac:dyDescent="0.45"/>
    <row r="544" s="1" customFormat="1" x14ac:dyDescent="0.45"/>
    <row r="545" s="1" customFormat="1" x14ac:dyDescent="0.45"/>
    <row r="546" s="1" customFormat="1" x14ac:dyDescent="0.45"/>
    <row r="547" s="1" customFormat="1" x14ac:dyDescent="0.45"/>
    <row r="548" s="1" customFormat="1" x14ac:dyDescent="0.45"/>
    <row r="549" s="1" customFormat="1" x14ac:dyDescent="0.45"/>
    <row r="550" s="1" customFormat="1" x14ac:dyDescent="0.45"/>
    <row r="551" s="1" customFormat="1" x14ac:dyDescent="0.45"/>
    <row r="552" s="1" customFormat="1" x14ac:dyDescent="0.45"/>
    <row r="553" s="1" customFormat="1" x14ac:dyDescent="0.45"/>
    <row r="554" s="1" customFormat="1" x14ac:dyDescent="0.45"/>
    <row r="555" s="1" customFormat="1" x14ac:dyDescent="0.45"/>
    <row r="556" s="1" customFormat="1" x14ac:dyDescent="0.45"/>
    <row r="557" s="1" customFormat="1" x14ac:dyDescent="0.45"/>
    <row r="558" s="1" customFormat="1" x14ac:dyDescent="0.45"/>
    <row r="559" s="1" customFormat="1" x14ac:dyDescent="0.45"/>
    <row r="560" s="1" customFormat="1" x14ac:dyDescent="0.45"/>
    <row r="561" s="1" customFormat="1" x14ac:dyDescent="0.45"/>
    <row r="562" s="1" customFormat="1" x14ac:dyDescent="0.45"/>
    <row r="563" s="1" customFormat="1" x14ac:dyDescent="0.45"/>
    <row r="564" s="1" customFormat="1" x14ac:dyDescent="0.45"/>
    <row r="565" s="1" customFormat="1" x14ac:dyDescent="0.45"/>
    <row r="566" s="1" customFormat="1" x14ac:dyDescent="0.45"/>
    <row r="567" s="1" customFormat="1" x14ac:dyDescent="0.45"/>
    <row r="568" s="1" customFormat="1" x14ac:dyDescent="0.45"/>
    <row r="569" s="1" customFormat="1" x14ac:dyDescent="0.45"/>
    <row r="570" s="1" customFormat="1" x14ac:dyDescent="0.45"/>
    <row r="571" s="1" customFormat="1" x14ac:dyDescent="0.45"/>
    <row r="572" s="1" customFormat="1" x14ac:dyDescent="0.45"/>
    <row r="573" s="1" customFormat="1" x14ac:dyDescent="0.45"/>
    <row r="574" s="1" customFormat="1" x14ac:dyDescent="0.45"/>
    <row r="575" s="1" customFormat="1" x14ac:dyDescent="0.45"/>
    <row r="576" s="1" customFormat="1" x14ac:dyDescent="0.45"/>
    <row r="577" s="1" customFormat="1" x14ac:dyDescent="0.45"/>
    <row r="578" s="1" customFormat="1" x14ac:dyDescent="0.45"/>
    <row r="579" s="1" customFormat="1" x14ac:dyDescent="0.45"/>
    <row r="580" s="1" customFormat="1" x14ac:dyDescent="0.45"/>
    <row r="581" s="1" customFormat="1" x14ac:dyDescent="0.45"/>
    <row r="582" s="1" customFormat="1" x14ac:dyDescent="0.45"/>
    <row r="583" s="1" customFormat="1" x14ac:dyDescent="0.45"/>
    <row r="584" s="1" customFormat="1" x14ac:dyDescent="0.45"/>
    <row r="585" s="1" customFormat="1" x14ac:dyDescent="0.45"/>
    <row r="586" s="1" customFormat="1" x14ac:dyDescent="0.45"/>
    <row r="587" s="1" customFormat="1" x14ac:dyDescent="0.45"/>
    <row r="588" s="1" customFormat="1" x14ac:dyDescent="0.45"/>
    <row r="589" s="1" customFormat="1" x14ac:dyDescent="0.45"/>
    <row r="590" s="1" customFormat="1" x14ac:dyDescent="0.45"/>
    <row r="591" s="1" customFormat="1" x14ac:dyDescent="0.45"/>
    <row r="592" s="1" customFormat="1" x14ac:dyDescent="0.45"/>
    <row r="593" s="1" customFormat="1" x14ac:dyDescent="0.45"/>
    <row r="594" s="1" customFormat="1" x14ac:dyDescent="0.45"/>
    <row r="595" s="1" customFormat="1" x14ac:dyDescent="0.45"/>
    <row r="596" s="1" customFormat="1" x14ac:dyDescent="0.45"/>
    <row r="597" s="1" customFormat="1" x14ac:dyDescent="0.45"/>
    <row r="598" s="1" customFormat="1" x14ac:dyDescent="0.45"/>
    <row r="599" s="1" customFormat="1" x14ac:dyDescent="0.45"/>
    <row r="600" s="1" customFormat="1" x14ac:dyDescent="0.45"/>
    <row r="601" s="1" customFormat="1" x14ac:dyDescent="0.45"/>
    <row r="602" s="1" customFormat="1" x14ac:dyDescent="0.45"/>
    <row r="603" s="1" customFormat="1" x14ac:dyDescent="0.45"/>
    <row r="604" s="1" customFormat="1" x14ac:dyDescent="0.45"/>
    <row r="605" s="1" customFormat="1" x14ac:dyDescent="0.45"/>
    <row r="606" s="1" customFormat="1" x14ac:dyDescent="0.45"/>
    <row r="607" s="1" customFormat="1" x14ac:dyDescent="0.45"/>
    <row r="608" s="1" customFormat="1" x14ac:dyDescent="0.45"/>
    <row r="609" s="1" customFormat="1" x14ac:dyDescent="0.45"/>
    <row r="610" s="1" customFormat="1" x14ac:dyDescent="0.45"/>
    <row r="611" s="1" customFormat="1" x14ac:dyDescent="0.45"/>
    <row r="612" s="1" customFormat="1" x14ac:dyDescent="0.45"/>
    <row r="613" s="1" customFormat="1" x14ac:dyDescent="0.45"/>
    <row r="614" s="1" customFormat="1" x14ac:dyDescent="0.45"/>
    <row r="615" s="1" customFormat="1" x14ac:dyDescent="0.45"/>
    <row r="616" s="1" customFormat="1" x14ac:dyDescent="0.45"/>
    <row r="617" s="1" customFormat="1" x14ac:dyDescent="0.45"/>
    <row r="618" s="1" customFormat="1" x14ac:dyDescent="0.45"/>
    <row r="619" s="1" customFormat="1" x14ac:dyDescent="0.45"/>
    <row r="620" s="1" customFormat="1" x14ac:dyDescent="0.45"/>
    <row r="621" s="1" customFormat="1" x14ac:dyDescent="0.45"/>
    <row r="622" s="1" customFormat="1" x14ac:dyDescent="0.45"/>
    <row r="623" s="1" customFormat="1" x14ac:dyDescent="0.45"/>
    <row r="624" s="1" customFormat="1" x14ac:dyDescent="0.45"/>
    <row r="625" s="1" customFormat="1" x14ac:dyDescent="0.45"/>
    <row r="626" s="1" customFormat="1" x14ac:dyDescent="0.45"/>
    <row r="627" s="1" customFormat="1" x14ac:dyDescent="0.45"/>
    <row r="628" s="1" customFormat="1" x14ac:dyDescent="0.45"/>
    <row r="629" s="1" customFormat="1" x14ac:dyDescent="0.45"/>
    <row r="630" s="1" customFormat="1" x14ac:dyDescent="0.45"/>
    <row r="631" s="1" customFormat="1" x14ac:dyDescent="0.45"/>
    <row r="632" s="1" customFormat="1" x14ac:dyDescent="0.45"/>
    <row r="633" s="1" customFormat="1" x14ac:dyDescent="0.45"/>
    <row r="634" s="1" customFormat="1" x14ac:dyDescent="0.45"/>
    <row r="635" s="1" customFormat="1" x14ac:dyDescent="0.45"/>
  </sheetData>
  <mergeCells count="6">
    <mergeCell ref="H14:I14"/>
    <mergeCell ref="B4:H4"/>
    <mergeCell ref="C6:C7"/>
    <mergeCell ref="B6:B7"/>
    <mergeCell ref="D6:D7"/>
    <mergeCell ref="E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9"/>
  <sheetViews>
    <sheetView tabSelected="1" workbookViewId="0">
      <pane ySplit="6" topLeftCell="A7" activePane="bottomLeft" state="frozen"/>
      <selection pane="bottomLeft" activeCell="C25" sqref="C25"/>
    </sheetView>
  </sheetViews>
  <sheetFormatPr defaultColWidth="8.86328125" defaultRowHeight="14.25" x14ac:dyDescent="0.45"/>
  <cols>
    <col min="1" max="1" width="8.86328125" style="1"/>
    <col min="2" max="2" width="41.73046875" style="1" bestFit="1" customWidth="1"/>
    <col min="3" max="3" width="15.86328125" style="1" customWidth="1"/>
    <col min="4" max="4" width="16" style="1" customWidth="1"/>
    <col min="5" max="5" width="21.73046875" style="1" customWidth="1"/>
    <col min="6" max="6" width="17.3984375" style="1" customWidth="1"/>
    <col min="7" max="7" width="16.86328125" style="1" customWidth="1"/>
    <col min="8" max="16384" width="8.86328125" style="1"/>
  </cols>
  <sheetData>
    <row r="1" spans="1:8" x14ac:dyDescent="0.45">
      <c r="A1" s="140" t="s">
        <v>299</v>
      </c>
    </row>
    <row r="3" spans="1:8" ht="15.75" x14ac:dyDescent="0.5">
      <c r="B3" s="396" t="s">
        <v>63</v>
      </c>
      <c r="C3" s="396"/>
      <c r="D3" s="396"/>
      <c r="E3" s="396"/>
      <c r="F3" s="396"/>
      <c r="G3" s="396"/>
    </row>
    <row r="4" spans="1:8" ht="8.4499999999999993" customHeight="1" x14ac:dyDescent="0.45"/>
    <row r="5" spans="1:8" ht="33" customHeight="1" x14ac:dyDescent="0.45">
      <c r="B5" s="373" t="s">
        <v>58</v>
      </c>
      <c r="C5" s="397" t="s">
        <v>57</v>
      </c>
      <c r="D5" s="398"/>
      <c r="E5" s="402" t="s">
        <v>61</v>
      </c>
      <c r="F5" s="400" t="s">
        <v>60</v>
      </c>
      <c r="G5" s="401"/>
    </row>
    <row r="6" spans="1:8" x14ac:dyDescent="0.45">
      <c r="B6" s="399"/>
      <c r="C6" s="280" t="s">
        <v>41</v>
      </c>
      <c r="D6" s="281" t="s">
        <v>56</v>
      </c>
      <c r="E6" s="403"/>
      <c r="F6" s="280" t="s">
        <v>41</v>
      </c>
      <c r="G6" s="281" t="s">
        <v>56</v>
      </c>
    </row>
    <row r="7" spans="1:8" x14ac:dyDescent="0.45">
      <c r="B7" s="180" t="str">
        <f>'Льготные налоговые режимы'!B8</f>
        <v>Индустриальный парк "Великий камень"</v>
      </c>
      <c r="C7" s="241">
        <v>500</v>
      </c>
      <c r="D7" s="244">
        <f>C7*'Портрет типового резидента'!$K$2/'Портрет типового резидента'!$K$3</f>
        <v>430.62187276626156</v>
      </c>
      <c r="E7" s="243">
        <v>3</v>
      </c>
      <c r="F7" s="244">
        <v>5000</v>
      </c>
      <c r="G7" s="242">
        <f>F7*'Портрет типового резидента'!$K$2/'Портрет типового резидента'!$K$3</f>
        <v>4306.2187276626164</v>
      </c>
    </row>
    <row r="8" spans="1:8" x14ac:dyDescent="0.45">
      <c r="B8" s="181" t="str">
        <f>'Льготные налоговые режимы'!B9</f>
        <v>Парк высоких технологий</v>
      </c>
      <c r="C8" s="245">
        <f>D8/'Портрет типового резидента'!$K$2*'Портрет типового резидента'!$K$3</f>
        <v>0</v>
      </c>
      <c r="D8" s="248">
        <v>0</v>
      </c>
      <c r="E8" s="247" t="s">
        <v>62</v>
      </c>
      <c r="F8" s="248">
        <f>G8/'Портрет типового резидента'!$K$2*'Портрет типового резидента'!$K$3</f>
        <v>0</v>
      </c>
      <c r="G8" s="246">
        <v>0</v>
      </c>
    </row>
    <row r="9" spans="1:8" x14ac:dyDescent="0.45">
      <c r="B9" s="181" t="str">
        <f>'Льготные налоговые режимы'!B10</f>
        <v>Инвестиционный договор</v>
      </c>
      <c r="C9" s="245">
        <f>D9/'Портрет типового резидента'!$K$2*'Портрет типового резидента'!$K$3</f>
        <v>0</v>
      </c>
      <c r="D9" s="248">
        <v>0</v>
      </c>
      <c r="E9" s="247" t="s">
        <v>62</v>
      </c>
      <c r="F9" s="248">
        <f>G9/'Портрет типового резидента'!$K$2*'Портрет типового резидента'!$K$3</f>
        <v>0</v>
      </c>
      <c r="G9" s="246">
        <v>0</v>
      </c>
      <c r="H9" s="175" t="s">
        <v>208</v>
      </c>
    </row>
    <row r="10" spans="1:8" s="133" customFormat="1" x14ac:dyDescent="0.45">
      <c r="B10" s="181" t="str">
        <f>'Льготные налоговые режимы'!B11</f>
        <v>Преференциальный инвестиционный проект</v>
      </c>
      <c r="C10" s="245">
        <f>D10/'Портрет типового резидента'!$K$2*'Портрет типового резидента'!$K$3</f>
        <v>0</v>
      </c>
      <c r="D10" s="248">
        <v>0</v>
      </c>
      <c r="E10" s="247" t="s">
        <v>62</v>
      </c>
      <c r="F10" s="248">
        <f>G10/'Портрет типового резидента'!$K$2*'Портрет типового резидента'!$K$3</f>
        <v>0</v>
      </c>
      <c r="G10" s="246">
        <v>0</v>
      </c>
      <c r="H10" s="175" t="s">
        <v>208</v>
      </c>
    </row>
    <row r="11" spans="1:8" x14ac:dyDescent="0.45">
      <c r="B11" s="181" t="str">
        <f>'Льготные налоговые режимы'!B12</f>
        <v>Свободная экономическая зона</v>
      </c>
      <c r="C11" s="245">
        <f>D11/'Портрет типового резидента'!$K$2*'Портрет типового резидента'!$K$3</f>
        <v>580.55573999070441</v>
      </c>
      <c r="D11" s="248">
        <v>500</v>
      </c>
      <c r="E11" s="247">
        <v>3</v>
      </c>
      <c r="F11" s="248">
        <f>G11/'Портрет типового резидента'!$K$2*'Портрет типового резидента'!$K$3</f>
        <v>1161.1114799814088</v>
      </c>
      <c r="G11" s="246">
        <v>1000</v>
      </c>
    </row>
    <row r="12" spans="1:8" x14ac:dyDescent="0.45">
      <c r="B12" s="181" t="str">
        <f>'Льготные налоговые режимы'!B13</f>
        <v>Особая экономическая зона "Бремино-Орша"</v>
      </c>
      <c r="C12" s="245">
        <v>500</v>
      </c>
      <c r="D12" s="248">
        <f>C12*'Портрет типового резидента'!$K$2/'Портрет типового резидента'!$K$3</f>
        <v>430.62187276626156</v>
      </c>
      <c r="E12" s="247">
        <v>3</v>
      </c>
      <c r="F12" s="248">
        <v>5000</v>
      </c>
      <c r="G12" s="246">
        <f>F12*'Портрет типового резидента'!$K$2/'Портрет типового резидента'!$K$3</f>
        <v>4306.2187276626164</v>
      </c>
    </row>
    <row r="13" spans="1:8" x14ac:dyDescent="0.45">
      <c r="B13" s="181" t="str">
        <f>'Льготные налоговые режимы'!B14</f>
        <v>Малый город</v>
      </c>
      <c r="C13" s="245">
        <f>D13/'Портрет типового резидента'!$K$2*'Портрет типового резидента'!$K$3</f>
        <v>0</v>
      </c>
      <c r="D13" s="248">
        <v>0</v>
      </c>
      <c r="E13" s="247" t="s">
        <v>62</v>
      </c>
      <c r="F13" s="248">
        <f>G13/'Портрет типового резидента'!$K$2*'Портрет типового резидента'!$K$3</f>
        <v>0</v>
      </c>
      <c r="G13" s="246">
        <v>0</v>
      </c>
    </row>
    <row r="14" spans="1:8" x14ac:dyDescent="0.45">
      <c r="B14" s="182" t="s">
        <v>223</v>
      </c>
      <c r="C14" s="249">
        <f>D14/'Портрет типового резидента'!$K$2*'Портрет типового резидента'!$K$3</f>
        <v>0</v>
      </c>
      <c r="D14" s="252">
        <v>0</v>
      </c>
      <c r="E14" s="251" t="s">
        <v>62</v>
      </c>
      <c r="F14" s="252">
        <f>G14/'Портрет типового резидента'!$K$2*'Портрет типового резидента'!$K$3</f>
        <v>0</v>
      </c>
      <c r="G14" s="250">
        <f>D14</f>
        <v>0</v>
      </c>
      <c r="H14" s="175" t="s">
        <v>228</v>
      </c>
    </row>
    <row r="15" spans="1:8" x14ac:dyDescent="0.45">
      <c r="C15" s="2"/>
      <c r="D15" s="2"/>
      <c r="E15" s="2"/>
      <c r="F15" s="2"/>
      <c r="G15" s="2"/>
    </row>
    <row r="16" spans="1:8" x14ac:dyDescent="0.45">
      <c r="C16" s="2"/>
      <c r="D16" s="2"/>
      <c r="E16" s="2"/>
      <c r="F16" s="2"/>
      <c r="G16" s="2"/>
    </row>
    <row r="17" spans="3:7" x14ac:dyDescent="0.45">
      <c r="C17" s="2"/>
      <c r="D17" s="2"/>
      <c r="E17" s="2"/>
      <c r="F17" s="2"/>
      <c r="G17" s="2"/>
    </row>
    <row r="18" spans="3:7" x14ac:dyDescent="0.45">
      <c r="C18" s="2"/>
      <c r="D18" s="2"/>
      <c r="E18" s="2"/>
      <c r="F18" s="2"/>
      <c r="G18" s="2"/>
    </row>
    <row r="19" spans="3:7" x14ac:dyDescent="0.45">
      <c r="C19" s="2"/>
      <c r="D19" s="2"/>
      <c r="E19" s="2"/>
      <c r="F19" s="2"/>
      <c r="G19" s="2"/>
    </row>
  </sheetData>
  <mergeCells count="5">
    <mergeCell ref="B3:G3"/>
    <mergeCell ref="C5:D5"/>
    <mergeCell ref="B5:B6"/>
    <mergeCell ref="F5:G5"/>
    <mergeCell ref="E5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Общая информация</vt:lpstr>
      <vt:lpstr>Портрет типового резидента</vt:lpstr>
      <vt:lpstr>Итоговые результаты</vt:lpstr>
      <vt:lpstr>Сравнение налоговой нагрузки</vt:lpstr>
      <vt:lpstr>Сравнение финпоказателей</vt:lpstr>
      <vt:lpstr>Налогообложение</vt:lpstr>
      <vt:lpstr>Льготные налоговые режимы</vt:lpstr>
      <vt:lpstr>Критерии реализации проектов</vt:lpstr>
      <vt:lpstr>'Портрет типового резидента'!Область_печати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2025-10-28T07:10:56Z</dcterms:created>
  <dcterms:modified xsi:type="dcterms:W3CDTF">2025-11-04T13:57:02Z</dcterms:modified>
</cp:coreProperties>
</file>